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890" windowWidth="24030" windowHeight="4950" activeTab="1"/>
  </bookViews>
  <sheets>
    <sheet name="Sběr separovaných složek" sheetId="1" r:id="rId1"/>
    <sheet name="Grafy - množství odpadu" sheetId="2" r:id="rId2"/>
    <sheet name="Grafy - počet nádob" sheetId="4" r:id="rId3"/>
    <sheet name="Grafy - množství odpadu bez kov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45621"/>
</workbook>
</file>

<file path=xl/calcChain.xml><?xml version="1.0" encoding="utf-8"?>
<calcChain xmlns="http://schemas.openxmlformats.org/spreadsheetml/2006/main">
  <c r="T7" i="5" l="1"/>
  <c r="T6" i="5"/>
  <c r="J11" i="5" l="1"/>
  <c r="I11" i="5"/>
  <c r="H11" i="5"/>
  <c r="G11" i="5"/>
  <c r="E11" i="5"/>
  <c r="D11" i="5"/>
  <c r="C11" i="5"/>
  <c r="B11" i="5"/>
  <c r="J9" i="5"/>
  <c r="I9" i="5"/>
  <c r="H9" i="5"/>
  <c r="G9" i="5"/>
  <c r="E9" i="5"/>
  <c r="D9" i="5"/>
  <c r="C9" i="5"/>
  <c r="B9" i="5"/>
  <c r="J8" i="5"/>
  <c r="I8" i="5"/>
  <c r="H8" i="5"/>
  <c r="G8" i="5"/>
  <c r="E8" i="5"/>
  <c r="D8" i="5"/>
  <c r="C8" i="5"/>
  <c r="B8" i="5"/>
  <c r="J7" i="5"/>
  <c r="I7" i="5"/>
  <c r="H7" i="5"/>
  <c r="G7" i="5"/>
  <c r="E7" i="5"/>
  <c r="D7" i="5"/>
  <c r="C7" i="5"/>
  <c r="B7" i="5"/>
  <c r="J6" i="5"/>
  <c r="I6" i="5"/>
  <c r="H6" i="5"/>
  <c r="G6" i="5"/>
  <c r="E6" i="5"/>
  <c r="D6" i="5"/>
  <c r="C6" i="5"/>
  <c r="B6" i="5"/>
  <c r="J4" i="5"/>
  <c r="J10" i="5" s="1"/>
  <c r="I4" i="5"/>
  <c r="I10" i="5" s="1"/>
  <c r="H4" i="5"/>
  <c r="H10" i="5" s="1"/>
  <c r="H12" i="5" s="1"/>
  <c r="G4" i="5"/>
  <c r="E4" i="5"/>
  <c r="E10" i="5" s="1"/>
  <c r="D4" i="5"/>
  <c r="D10" i="5" s="1"/>
  <c r="C4" i="5"/>
  <c r="B4" i="5"/>
  <c r="D12" i="5" l="1"/>
  <c r="I12" i="5"/>
  <c r="C10" i="5"/>
  <c r="J12" i="5"/>
  <c r="E12" i="5"/>
  <c r="F4" i="5"/>
  <c r="N48" i="5" s="1"/>
  <c r="K4" i="5"/>
  <c r="F6" i="5"/>
  <c r="G10" i="5"/>
  <c r="G12" i="5" s="1"/>
  <c r="F7" i="5"/>
  <c r="P6" i="5" s="1"/>
  <c r="K7" i="5"/>
  <c r="F8" i="5"/>
  <c r="Q48" i="5" s="1"/>
  <c r="K8" i="5"/>
  <c r="Q27" i="5" s="1"/>
  <c r="F9" i="5"/>
  <c r="R6" i="5" s="1"/>
  <c r="K9" i="5"/>
  <c r="B10" i="5"/>
  <c r="B12" i="5" s="1"/>
  <c r="O48" i="5"/>
  <c r="P27" i="5"/>
  <c r="P7" i="5"/>
  <c r="Q7" i="5"/>
  <c r="R7" i="5"/>
  <c r="R27" i="5"/>
  <c r="C12" i="5"/>
  <c r="N7" i="5"/>
  <c r="N27" i="5"/>
  <c r="K6" i="5"/>
  <c r="K10" i="5" s="1"/>
  <c r="F11" i="5"/>
  <c r="K11" i="5"/>
  <c r="K24" i="4"/>
  <c r="G25" i="4"/>
  <c r="G24" i="4"/>
  <c r="F24" i="4"/>
  <c r="E25" i="4"/>
  <c r="D20" i="4"/>
  <c r="D19" i="4"/>
  <c r="D18" i="4"/>
  <c r="N25" i="4" s="1"/>
  <c r="D17" i="4"/>
  <c r="M25" i="4" s="1"/>
  <c r="D16" i="4"/>
  <c r="L25" i="4" s="1"/>
  <c r="D15" i="4"/>
  <c r="K25" i="4" s="1"/>
  <c r="D14" i="4"/>
  <c r="J25" i="4" s="1"/>
  <c r="D11" i="4"/>
  <c r="I25" i="4" s="1"/>
  <c r="D10" i="4"/>
  <c r="H25" i="4" s="1"/>
  <c r="D9" i="4"/>
  <c r="D7" i="4"/>
  <c r="F25" i="4" s="1"/>
  <c r="D5" i="4"/>
  <c r="D25" i="4" s="1"/>
  <c r="I24" i="4"/>
  <c r="C18" i="4"/>
  <c r="N24" i="4" s="1"/>
  <c r="C17" i="4"/>
  <c r="M24" i="4" s="1"/>
  <c r="C16" i="4"/>
  <c r="L24" i="4" s="1"/>
  <c r="C14" i="4"/>
  <c r="J24" i="4" s="1"/>
  <c r="C10" i="4"/>
  <c r="H24" i="4" s="1"/>
  <c r="C6" i="4"/>
  <c r="E24" i="4" s="1"/>
  <c r="C5" i="4"/>
  <c r="D24" i="4" s="1"/>
  <c r="R48" i="5" l="1"/>
  <c r="P48" i="5"/>
  <c r="N6" i="5"/>
  <c r="R10" i="5"/>
  <c r="R11" i="5" s="1"/>
  <c r="P10" i="5"/>
  <c r="P11" i="5" s="1"/>
  <c r="F10" i="5"/>
  <c r="C17" i="5" s="1"/>
  <c r="O6" i="5"/>
  <c r="Q6" i="5"/>
  <c r="Q10" i="5" s="1"/>
  <c r="Q11" i="5" s="1"/>
  <c r="K12" i="5"/>
  <c r="E18" i="5" s="1"/>
  <c r="J36" i="5"/>
  <c r="S27" i="5"/>
  <c r="D18" i="5"/>
  <c r="S7" i="5"/>
  <c r="S6" i="5"/>
  <c r="D36" i="5"/>
  <c r="S48" i="5"/>
  <c r="D17" i="5"/>
  <c r="N10" i="5"/>
  <c r="O27" i="5"/>
  <c r="O7" i="5"/>
  <c r="C36" i="5"/>
  <c r="I36" i="5"/>
  <c r="C18" i="5"/>
  <c r="H27" i="4"/>
  <c r="H28" i="4" s="1"/>
  <c r="J27" i="4"/>
  <c r="J28" i="4" s="1"/>
  <c r="D27" i="4"/>
  <c r="D28" i="4" s="1"/>
  <c r="L27" i="4"/>
  <c r="L28" i="4" s="1"/>
  <c r="D21" i="4"/>
  <c r="D67" i="4" s="1"/>
  <c r="C21" i="4"/>
  <c r="C67" i="4" s="1"/>
  <c r="J12" i="2"/>
  <c r="G10" i="2"/>
  <c r="G9" i="2"/>
  <c r="G8" i="2"/>
  <c r="G7" i="2"/>
  <c r="G6" i="2"/>
  <c r="G4" i="2"/>
  <c r="G12" i="2"/>
  <c r="I12" i="2"/>
  <c r="H10" i="2"/>
  <c r="H9" i="2"/>
  <c r="H8" i="2"/>
  <c r="H7" i="2"/>
  <c r="H6" i="2"/>
  <c r="H4" i="2"/>
  <c r="H12" i="2"/>
  <c r="I10" i="2"/>
  <c r="I9" i="2"/>
  <c r="I8" i="2"/>
  <c r="I7" i="2"/>
  <c r="I6" i="2"/>
  <c r="I4" i="2"/>
  <c r="F12" i="5" l="1"/>
  <c r="E17" i="5" s="1"/>
  <c r="O10" i="5"/>
  <c r="O11" i="5" s="1"/>
  <c r="I19" i="5"/>
  <c r="J19" i="5" s="1"/>
  <c r="I18" i="5"/>
  <c r="J18" i="5" s="1"/>
  <c r="I17" i="5"/>
  <c r="J17" i="5" s="1"/>
  <c r="N11" i="5"/>
  <c r="C73" i="4"/>
  <c r="C75" i="4" s="1"/>
  <c r="K12" i="2"/>
  <c r="E12" i="2"/>
  <c r="D10" i="2"/>
  <c r="D9" i="2"/>
  <c r="D8" i="2"/>
  <c r="D7" i="2"/>
  <c r="D6" i="2"/>
  <c r="D4" i="2"/>
  <c r="D12" i="2"/>
  <c r="C10" i="2"/>
  <c r="C9" i="2"/>
  <c r="C8" i="2"/>
  <c r="C7" i="2"/>
  <c r="C6" i="2"/>
  <c r="C4" i="2"/>
  <c r="C12" i="2"/>
  <c r="B12" i="2"/>
  <c r="B10" i="2"/>
  <c r="B9" i="2"/>
  <c r="B8" i="2"/>
  <c r="B7" i="2"/>
  <c r="B6" i="2"/>
  <c r="B4" i="2"/>
  <c r="H11" i="2"/>
  <c r="H13" i="2" s="1"/>
  <c r="S10" i="5" l="1"/>
  <c r="J37" i="2"/>
  <c r="T27" i="2"/>
  <c r="D19" i="2"/>
  <c r="T7" i="2"/>
  <c r="F12" i="2"/>
  <c r="C11" i="2"/>
  <c r="C13" i="2" s="1"/>
  <c r="G11" i="2"/>
  <c r="G13" i="2" s="1"/>
  <c r="I11" i="2"/>
  <c r="I13" i="2" s="1"/>
  <c r="D11" i="2"/>
  <c r="D13" i="2" s="1"/>
  <c r="B11" i="2"/>
  <c r="B13" i="2" s="1"/>
  <c r="F16" i="1"/>
  <c r="F15" i="1"/>
  <c r="F13" i="1"/>
  <c r="F12" i="1"/>
  <c r="F11" i="1"/>
  <c r="F4" i="1"/>
  <c r="D17" i="1"/>
  <c r="C17" i="1"/>
  <c r="D16" i="1"/>
  <c r="C16" i="1"/>
  <c r="D15" i="1"/>
  <c r="C15" i="1"/>
  <c r="D13" i="1"/>
  <c r="C13" i="1"/>
  <c r="D9" i="1"/>
  <c r="C9" i="1"/>
  <c r="D5" i="1"/>
  <c r="C5" i="1"/>
  <c r="D4" i="1"/>
  <c r="C4" i="1"/>
  <c r="D20" i="1" l="1"/>
  <c r="C20" i="1"/>
  <c r="D37" i="2"/>
  <c r="T48" i="2"/>
  <c r="D18" i="2"/>
  <c r="I19" i="2" s="1"/>
  <c r="J19" i="2" s="1"/>
  <c r="T6" i="2"/>
  <c r="F20" i="1"/>
  <c r="J10" i="2"/>
  <c r="K10" i="2" s="1"/>
  <c r="E10" i="2"/>
  <c r="J9" i="2"/>
  <c r="E9" i="2"/>
  <c r="J8" i="2"/>
  <c r="E8" i="2"/>
  <c r="J7" i="2"/>
  <c r="E7" i="2"/>
  <c r="J6" i="2"/>
  <c r="E6" i="2"/>
  <c r="J4" i="2"/>
  <c r="E4" i="2"/>
  <c r="S7" i="2" l="1"/>
  <c r="S27" i="2"/>
  <c r="K6" i="2"/>
  <c r="K8" i="2"/>
  <c r="K4" i="2"/>
  <c r="K7" i="2"/>
  <c r="K9" i="2"/>
  <c r="F4" i="2"/>
  <c r="F7" i="2"/>
  <c r="F9" i="2"/>
  <c r="F6" i="2"/>
  <c r="F8" i="2"/>
  <c r="F10" i="2"/>
  <c r="E11" i="2"/>
  <c r="E13" i="2" s="1"/>
  <c r="J11" i="2"/>
  <c r="J13" i="2" s="1"/>
  <c r="J16" i="1"/>
  <c r="H18" i="1"/>
  <c r="G18" i="1"/>
  <c r="H17" i="1"/>
  <c r="G17" i="1"/>
  <c r="H16" i="1"/>
  <c r="G16" i="1"/>
  <c r="J15" i="1"/>
  <c r="H15" i="1"/>
  <c r="G15" i="1"/>
  <c r="J13" i="1"/>
  <c r="H13" i="1"/>
  <c r="G13" i="1"/>
  <c r="J12" i="1"/>
  <c r="J11" i="1"/>
  <c r="H9" i="1"/>
  <c r="G9" i="1"/>
  <c r="J4" i="1"/>
  <c r="H7" i="1"/>
  <c r="G7" i="1"/>
  <c r="H5" i="1"/>
  <c r="G5" i="1"/>
  <c r="G4" i="1"/>
  <c r="H4" i="1"/>
  <c r="N16" i="1"/>
  <c r="L19" i="1"/>
  <c r="K19" i="1"/>
  <c r="L18" i="1"/>
  <c r="K18" i="1"/>
  <c r="L17" i="1"/>
  <c r="K17" i="1"/>
  <c r="L16" i="1"/>
  <c r="K16" i="1"/>
  <c r="N15" i="1"/>
  <c r="L15" i="1"/>
  <c r="K15" i="1"/>
  <c r="N13" i="1"/>
  <c r="L14" i="1"/>
  <c r="L13" i="1"/>
  <c r="K14" i="1"/>
  <c r="K13" i="1"/>
  <c r="N12" i="1"/>
  <c r="N11" i="1"/>
  <c r="L10" i="1"/>
  <c r="L9" i="1"/>
  <c r="K10" i="1"/>
  <c r="K9" i="1"/>
  <c r="N4" i="1"/>
  <c r="G6" i="1"/>
  <c r="L8" i="1"/>
  <c r="L6" i="1"/>
  <c r="L4" i="1"/>
  <c r="K8" i="1"/>
  <c r="K6" i="1"/>
  <c r="K4" i="1"/>
  <c r="S6" i="2" l="1"/>
  <c r="S10" i="2" s="1"/>
  <c r="S11" i="2" s="1"/>
  <c r="S48" i="2"/>
  <c r="Q6" i="2"/>
  <c r="Q48" i="2"/>
  <c r="N6" i="2"/>
  <c r="N48" i="2"/>
  <c r="O6" i="2"/>
  <c r="O48" i="2"/>
  <c r="P6" i="2"/>
  <c r="P48" i="2"/>
  <c r="R6" i="2"/>
  <c r="R48" i="2"/>
  <c r="Q7" i="2"/>
  <c r="Q10" i="2" s="1"/>
  <c r="Q11" i="2" s="1"/>
  <c r="Q27" i="2"/>
  <c r="R7" i="2"/>
  <c r="R10" i="2" s="1"/>
  <c r="R11" i="2" s="1"/>
  <c r="R27" i="2"/>
  <c r="O7" i="2"/>
  <c r="O10" i="2" s="1"/>
  <c r="O11" i="2" s="1"/>
  <c r="O27" i="2"/>
  <c r="P7" i="2"/>
  <c r="P27" i="2"/>
  <c r="N7" i="2"/>
  <c r="N10" i="2" s="1"/>
  <c r="N27" i="2"/>
  <c r="K11" i="2"/>
  <c r="I37" i="2" s="1"/>
  <c r="F11" i="2"/>
  <c r="C37" i="2" s="1"/>
  <c r="G20" i="1"/>
  <c r="J20" i="1"/>
  <c r="N20" i="1"/>
  <c r="H20" i="1"/>
  <c r="U6" i="2" l="1"/>
  <c r="P10" i="2"/>
  <c r="P11" i="2" s="1"/>
  <c r="N11" i="2"/>
  <c r="U7" i="2"/>
  <c r="C19" i="2"/>
  <c r="K13" i="2"/>
  <c r="E19" i="2" s="1"/>
  <c r="C18" i="2"/>
  <c r="F13" i="2"/>
  <c r="E18" i="2" s="1"/>
  <c r="L20" i="1"/>
  <c r="K20" i="1"/>
  <c r="I18" i="2" l="1"/>
  <c r="J18" i="2" s="1"/>
  <c r="T10" i="2"/>
  <c r="I20" i="2"/>
  <c r="J20" i="2" s="1"/>
</calcChain>
</file>

<file path=xl/comments1.xml><?xml version="1.0" encoding="utf-8"?>
<comments xmlns="http://schemas.openxmlformats.org/spreadsheetml/2006/main">
  <authors>
    <author>spravce</author>
  </authors>
  <commentList>
    <comment ref="N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N13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</commentList>
</comments>
</file>

<file path=xl/comments2.xml><?xml version="1.0" encoding="utf-8"?>
<comments xmlns="http://schemas.openxmlformats.org/spreadsheetml/2006/main">
  <authors>
    <author>spravce</author>
  </authors>
  <commentList>
    <comment ref="G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H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I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J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G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  <comment ref="H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  <comment ref="I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  <comment ref="J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</commentList>
</comments>
</file>

<file path=xl/comments3.xml><?xml version="1.0" encoding="utf-8"?>
<comments xmlns="http://schemas.openxmlformats.org/spreadsheetml/2006/main">
  <authors>
    <author>spravce</author>
  </authors>
  <commentList>
    <comment ref="G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H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I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J4" authorId="0">
      <text>
        <r>
          <rPr>
            <sz val="9"/>
            <color indexed="81"/>
            <rFont val="Tahoma"/>
            <family val="2"/>
            <charset val="238"/>
          </rPr>
          <t>Z toho 21,85 tun 4 ZŠ a 1,47 tun 1 sběrný dvůr</t>
        </r>
      </text>
    </comment>
    <comment ref="G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  <comment ref="H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  <comment ref="I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  <comment ref="J8" authorId="0">
      <text>
        <r>
          <rPr>
            <sz val="9"/>
            <color indexed="81"/>
            <rFont val="Tahoma"/>
            <family val="2"/>
            <charset val="238"/>
          </rPr>
          <t>Z toho 4,65 tun 2 sběrné dvory</t>
        </r>
      </text>
    </comment>
  </commentList>
</comments>
</file>

<file path=xl/sharedStrings.xml><?xml version="1.0" encoding="utf-8"?>
<sst xmlns="http://schemas.openxmlformats.org/spreadsheetml/2006/main" count="330" uniqueCount="69">
  <si>
    <t>Komodita</t>
  </si>
  <si>
    <t>Typ nádoby</t>
  </si>
  <si>
    <t>Počet instalovaných nádob (ks)</t>
  </si>
  <si>
    <t>Počet vyvezených nádob za období (počet)</t>
  </si>
  <si>
    <t>papír</t>
  </si>
  <si>
    <t>jiný způsob sběru</t>
  </si>
  <si>
    <t>sběrný dvůr</t>
  </si>
  <si>
    <t>plast ve směsi s nápojovým kartonem</t>
  </si>
  <si>
    <t>kontejner - horní výsyp (objem 1 100 l)</t>
  </si>
  <si>
    <t>sklo směsné</t>
  </si>
  <si>
    <t>kontejner - spodní výsyp (objem 1 300 l)</t>
  </si>
  <si>
    <t>sklo čiré</t>
  </si>
  <si>
    <t>kov</t>
  </si>
  <si>
    <t>výkupna</t>
  </si>
  <si>
    <t>neuvedeno</t>
  </si>
  <si>
    <t>počet obcí</t>
  </si>
  <si>
    <t>Celkem</t>
  </si>
  <si>
    <t>SOMPO - nádoby na odpad 4. Q 2013</t>
  </si>
  <si>
    <t>-</t>
  </si>
  <si>
    <t>4. Q 2009</t>
  </si>
  <si>
    <t>4. Q 2013</t>
  </si>
  <si>
    <t>Počet tun odpadu celkem</t>
  </si>
  <si>
    <t>z toho plast</t>
  </si>
  <si>
    <t>z toho karton</t>
  </si>
  <si>
    <t>kontejner - jiný způsob výsypu (objem 6 000 l)</t>
  </si>
  <si>
    <t>plast</t>
  </si>
  <si>
    <t>nápojový karton</t>
  </si>
  <si>
    <t>směsný odpad</t>
  </si>
  <si>
    <t>celkem</t>
  </si>
  <si>
    <t>1. Q 2009</t>
  </si>
  <si>
    <t>2. Q 2009</t>
  </si>
  <si>
    <t>3. Q 2009</t>
  </si>
  <si>
    <t>1. Q 2013</t>
  </si>
  <si>
    <t>2. Q 2013</t>
  </si>
  <si>
    <t>3. Q 2013</t>
  </si>
  <si>
    <t>Celkem rok 2009</t>
  </si>
  <si>
    <t>Celkem rok 2013</t>
  </si>
  <si>
    <t>Celkem tříděný odpad</t>
  </si>
  <si>
    <t>SOMPO - srovnání dat 2009/2013</t>
  </si>
  <si>
    <t>ODPAD CELKEM (t)</t>
  </si>
  <si>
    <t>Celkem směsný odpad</t>
  </si>
  <si>
    <t>Rok 2009</t>
  </si>
  <si>
    <t>Rok 2013</t>
  </si>
  <si>
    <t>tříděný odpad</t>
  </si>
  <si>
    <t>odpad celkem</t>
  </si>
  <si>
    <t>papír (sběrný dvůr)</t>
  </si>
  <si>
    <t>papír (jiný způsob)</t>
  </si>
  <si>
    <t>sklo směsné (sběrný dvůr)</t>
  </si>
  <si>
    <t>kov (výkupna)</t>
  </si>
  <si>
    <t>kov (sběrný dvůr)</t>
  </si>
  <si>
    <t>Celkem ks</t>
  </si>
  <si>
    <t xml:space="preserve">Počet instalovaných nádob </t>
  </si>
  <si>
    <t>Počet instalovaných nádob</t>
  </si>
  <si>
    <t>nárůst o (ks)</t>
  </si>
  <si>
    <t>tj. %</t>
  </si>
  <si>
    <t xml:space="preserve">nárůst o </t>
  </si>
  <si>
    <t>t</t>
  </si>
  <si>
    <t xml:space="preserve">TO nárůst o </t>
  </si>
  <si>
    <t>SO nárůst o</t>
  </si>
  <si>
    <t>celkem O</t>
  </si>
  <si>
    <t>%</t>
  </si>
  <si>
    <t>plast a nápoj. karton (sběrný dvůr)</t>
  </si>
  <si>
    <t>papír (kont. 1 100 l)</t>
  </si>
  <si>
    <t>papír (kont. 6 000 l)</t>
  </si>
  <si>
    <t>plast a nápoj. karton (kont. 1 100 l)</t>
  </si>
  <si>
    <t>sklo směsné (kont. 1 300 l)</t>
  </si>
  <si>
    <t>sklo čiré (kont. 1 300 l)</t>
  </si>
  <si>
    <t>1. Q 09</t>
  </si>
  <si>
    <t>4. Q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</si>
</sst>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>
      <alignment wrapText="1"/>
    </xf>
    <xf numFmtId="3" fontId="0" fillId="0" borderId="1" xfId="0" applyNumberFormat="1" applyBorder="1"/>
    <xf numFmtId="0" fontId="1" fillId="0" borderId="0" xfId="0" applyFont="1"/>
    <xf numFmtId="0" fontId="0" fillId="0" borderId="2" xfId="0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3" fontId="1" fillId="0" borderId="8" xfId="0" applyNumberFormat="1" applyFont="1" applyBorder="1"/>
    <xf numFmtId="3" fontId="0" fillId="2" borderId="5" xfId="0" applyNumberFormat="1" applyFill="1" applyBorder="1"/>
    <xf numFmtId="3" fontId="0" fillId="2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0" fontId="0" fillId="3" borderId="2" xfId="0" applyFill="1" applyBorder="1" applyAlignment="1">
      <alignment horizontal="left" vertical="center" wrapText="1"/>
    </xf>
    <xf numFmtId="3" fontId="0" fillId="3" borderId="1" xfId="0" applyNumberFormat="1" applyFill="1" applyBorder="1"/>
    <xf numFmtId="3" fontId="0" fillId="4" borderId="1" xfId="0" applyNumberFormat="1" applyFill="1" applyBorder="1"/>
    <xf numFmtId="3" fontId="0" fillId="4" borderId="1" xfId="0" applyNumberFormat="1" applyFill="1" applyBorder="1" applyAlignment="1">
      <alignment horizontal="center"/>
    </xf>
    <xf numFmtId="3" fontId="0" fillId="5" borderId="1" xfId="0" applyNumberFormat="1" applyFill="1" applyBorder="1"/>
    <xf numFmtId="3" fontId="0" fillId="5" borderId="11" xfId="0" applyNumberFormat="1" applyFill="1" applyBorder="1" applyAlignment="1">
      <alignment horizontal="center"/>
    </xf>
    <xf numFmtId="3" fontId="0" fillId="5" borderId="11" xfId="0" applyNumberFormat="1" applyFill="1" applyBorder="1"/>
    <xf numFmtId="0" fontId="1" fillId="0" borderId="20" xfId="0" applyFont="1" applyBorder="1" applyAlignment="1">
      <alignment wrapText="1"/>
    </xf>
    <xf numFmtId="3" fontId="1" fillId="0" borderId="20" xfId="0" applyNumberFormat="1" applyFont="1" applyBorder="1"/>
    <xf numFmtId="0" fontId="0" fillId="2" borderId="21" xfId="0" applyFill="1" applyBorder="1"/>
    <xf numFmtId="0" fontId="0" fillId="2" borderId="22" xfId="0" applyFill="1" applyBorder="1"/>
    <xf numFmtId="0" fontId="0" fillId="2" borderId="22" xfId="0" applyFill="1" applyBorder="1" applyAlignment="1">
      <alignment horizontal="center"/>
    </xf>
    <xf numFmtId="0" fontId="0" fillId="3" borderId="22" xfId="0" applyFill="1" applyBorder="1"/>
    <xf numFmtId="0" fontId="0" fillId="4" borderId="22" xfId="0" applyFill="1" applyBorder="1"/>
    <xf numFmtId="0" fontId="0" fillId="4" borderId="22" xfId="0" applyFill="1" applyBorder="1" applyAlignment="1">
      <alignment horizontal="center"/>
    </xf>
    <xf numFmtId="0" fontId="0" fillId="0" borderId="22" xfId="0" applyBorder="1"/>
    <xf numFmtId="0" fontId="0" fillId="5" borderId="22" xfId="0" applyFill="1" applyBorder="1"/>
    <xf numFmtId="0" fontId="0" fillId="5" borderId="23" xfId="0" applyFill="1" applyBorder="1" applyAlignment="1">
      <alignment horizontal="center"/>
    </xf>
    <xf numFmtId="0" fontId="0" fillId="5" borderId="23" xfId="0" applyFill="1" applyBorder="1"/>
    <xf numFmtId="0" fontId="1" fillId="0" borderId="20" xfId="0" applyFont="1" applyBorder="1"/>
    <xf numFmtId="0" fontId="1" fillId="0" borderId="27" xfId="0" applyFont="1" applyBorder="1" applyAlignment="1">
      <alignment wrapText="1"/>
    </xf>
    <xf numFmtId="3" fontId="0" fillId="2" borderId="28" xfId="0" applyNumberFormat="1" applyFill="1" applyBorder="1"/>
    <xf numFmtId="3" fontId="0" fillId="2" borderId="29" xfId="0" applyNumberFormat="1" applyFill="1" applyBorder="1"/>
    <xf numFmtId="3" fontId="0" fillId="3" borderId="29" xfId="0" applyNumberFormat="1" applyFill="1" applyBorder="1"/>
    <xf numFmtId="3" fontId="0" fillId="4" borderId="29" xfId="0" applyNumberFormat="1" applyFill="1" applyBorder="1"/>
    <xf numFmtId="3" fontId="0" fillId="0" borderId="29" xfId="0" applyNumberFormat="1" applyBorder="1"/>
    <xf numFmtId="3" fontId="0" fillId="5" borderId="29" xfId="0" applyNumberFormat="1" applyFill="1" applyBorder="1"/>
    <xf numFmtId="3" fontId="0" fillId="5" borderId="30" xfId="0" applyNumberFormat="1" applyFill="1" applyBorder="1"/>
    <xf numFmtId="3" fontId="1" fillId="0" borderId="27" xfId="0" applyNumberFormat="1" applyFont="1" applyBorder="1"/>
    <xf numFmtId="3" fontId="0" fillId="2" borderId="4" xfId="0" applyNumberFormat="1" applyFill="1" applyBorder="1"/>
    <xf numFmtId="3" fontId="0" fillId="2" borderId="2" xfId="0" applyNumberFormat="1" applyFill="1" applyBorder="1"/>
    <xf numFmtId="3" fontId="0" fillId="2" borderId="2" xfId="0" applyNumberFormat="1" applyFill="1" applyBorder="1" applyAlignment="1">
      <alignment horizontal="center"/>
    </xf>
    <xf numFmtId="3" fontId="0" fillId="3" borderId="2" xfId="0" applyNumberFormat="1" applyFill="1" applyBorder="1"/>
    <xf numFmtId="3" fontId="0" fillId="4" borderId="2" xfId="0" applyNumberFormat="1" applyFill="1" applyBorder="1"/>
    <xf numFmtId="3" fontId="0" fillId="4" borderId="2" xfId="0" applyNumberFormat="1" applyFill="1" applyBorder="1" applyAlignment="1">
      <alignment horizontal="center"/>
    </xf>
    <xf numFmtId="3" fontId="0" fillId="0" borderId="2" xfId="0" applyNumberFormat="1" applyBorder="1"/>
    <xf numFmtId="3" fontId="0" fillId="5" borderId="2" xfId="0" applyNumberFormat="1" applyFill="1" applyBorder="1"/>
    <xf numFmtId="3" fontId="0" fillId="5" borderId="10" xfId="0" applyNumberFormat="1" applyFill="1" applyBorder="1" applyAlignment="1">
      <alignment horizontal="center"/>
    </xf>
    <xf numFmtId="3" fontId="1" fillId="0" borderId="7" xfId="0" applyNumberFormat="1" applyFont="1" applyBorder="1"/>
    <xf numFmtId="164" fontId="0" fillId="0" borderId="3" xfId="0" applyNumberFormat="1" applyBorder="1"/>
    <xf numFmtId="164" fontId="0" fillId="5" borderId="12" xfId="0" applyNumberFormat="1" applyFill="1" applyBorder="1" applyAlignment="1">
      <alignment horizontal="center"/>
    </xf>
    <xf numFmtId="164" fontId="1" fillId="0" borderId="9" xfId="0" applyNumberFormat="1" applyFont="1" applyBorder="1"/>
    <xf numFmtId="164" fontId="0" fillId="0" borderId="0" xfId="0" applyNumberFormat="1"/>
    <xf numFmtId="164" fontId="0" fillId="0" borderId="3" xfId="0" applyNumberForma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9" xfId="0" applyNumberFormat="1" applyFont="1" applyBorder="1" applyAlignment="1">
      <alignment horizontal="left" wrapText="1"/>
    </xf>
    <xf numFmtId="164" fontId="0" fillId="3" borderId="12" xfId="0" applyNumberFormat="1" applyFill="1" applyBorder="1" applyAlignment="1">
      <alignment horizontal="right"/>
    </xf>
    <xf numFmtId="164" fontId="0" fillId="3" borderId="14" xfId="0" applyNumberFormat="1" applyFill="1" applyBorder="1" applyAlignment="1">
      <alignment horizontal="right"/>
    </xf>
    <xf numFmtId="164" fontId="0" fillId="3" borderId="6" xfId="0" applyNumberFormat="1" applyFill="1" applyBorder="1" applyAlignment="1">
      <alignment horizontal="right"/>
    </xf>
    <xf numFmtId="164" fontId="0" fillId="3" borderId="12" xfId="0" applyNumberFormat="1" applyFill="1" applyBorder="1"/>
    <xf numFmtId="164" fontId="0" fillId="3" borderId="14" xfId="0" applyNumberFormat="1" applyFill="1" applyBorder="1"/>
    <xf numFmtId="164" fontId="0" fillId="3" borderId="6" xfId="0" applyNumberFormat="1" applyFill="1" applyBorder="1"/>
    <xf numFmtId="164" fontId="0" fillId="5" borderId="12" xfId="0" applyNumberFormat="1" applyFill="1" applyBorder="1" applyAlignment="1">
      <alignment horizontal="center"/>
    </xf>
    <xf numFmtId="0" fontId="1" fillId="0" borderId="25" xfId="0" applyFont="1" applyBorder="1" applyAlignment="1">
      <alignment wrapText="1"/>
    </xf>
    <xf numFmtId="0" fontId="0" fillId="0" borderId="0" xfId="0" applyAlignment="1"/>
    <xf numFmtId="165" fontId="0" fillId="0" borderId="0" xfId="0" applyNumberFormat="1"/>
    <xf numFmtId="3" fontId="0" fillId="3" borderId="2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3" fontId="0" fillId="3" borderId="29" xfId="0" applyNumberFormat="1" applyFill="1" applyBorder="1" applyAlignment="1">
      <alignment horizontal="center"/>
    </xf>
    <xf numFmtId="3" fontId="0" fillId="5" borderId="2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3" borderId="2" xfId="0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/>
    <xf numFmtId="0" fontId="0" fillId="6" borderId="1" xfId="0" applyFill="1" applyBorder="1" applyAlignment="1">
      <alignment vertical="center"/>
    </xf>
    <xf numFmtId="0" fontId="0" fillId="5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31" xfId="0" applyFont="1" applyBorder="1" applyAlignment="1">
      <alignment wrapText="1"/>
    </xf>
    <xf numFmtId="0" fontId="1" fillId="0" borderId="13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1" fillId="0" borderId="34" xfId="0" applyFont="1" applyBorder="1" applyAlignment="1">
      <alignment wrapText="1"/>
    </xf>
    <xf numFmtId="3" fontId="0" fillId="2" borderId="35" xfId="0" applyNumberFormat="1" applyFill="1" applyBorder="1"/>
    <xf numFmtId="3" fontId="0" fillId="2" borderId="36" xfId="0" applyNumberFormat="1" applyFill="1" applyBorder="1"/>
    <xf numFmtId="3" fontId="0" fillId="3" borderId="36" xfId="0" applyNumberFormat="1" applyFill="1" applyBorder="1"/>
    <xf numFmtId="3" fontId="0" fillId="3" borderId="36" xfId="0" applyNumberFormat="1" applyFill="1" applyBorder="1" applyAlignment="1">
      <alignment horizontal="center"/>
    </xf>
    <xf numFmtId="3" fontId="0" fillId="4" borderId="36" xfId="0" applyNumberFormat="1" applyFill="1" applyBorder="1"/>
    <xf numFmtId="3" fontId="0" fillId="0" borderId="36" xfId="0" applyNumberFormat="1" applyBorder="1"/>
    <xf numFmtId="3" fontId="0" fillId="5" borderId="36" xfId="0" applyNumberFormat="1" applyFill="1" applyBorder="1"/>
    <xf numFmtId="3" fontId="0" fillId="5" borderId="37" xfId="0" applyNumberFormat="1" applyFill="1" applyBorder="1"/>
    <xf numFmtId="3" fontId="1" fillId="0" borderId="25" xfId="0" applyNumberFormat="1" applyFont="1" applyBorder="1"/>
    <xf numFmtId="3" fontId="0" fillId="0" borderId="0" xfId="0" applyNumberFormat="1"/>
    <xf numFmtId="10" fontId="0" fillId="0" borderId="0" xfId="0" applyNumberFormat="1"/>
    <xf numFmtId="0" fontId="0" fillId="0" borderId="0" xfId="0" applyFont="1"/>
    <xf numFmtId="165" fontId="0" fillId="0" borderId="0" xfId="0" applyNumberFormat="1" applyFont="1"/>
    <xf numFmtId="4" fontId="0" fillId="2" borderId="1" xfId="0" applyNumberFormat="1" applyFill="1" applyBorder="1" applyAlignment="1">
      <alignment horizontal="right"/>
    </xf>
    <xf numFmtId="4" fontId="0" fillId="2" borderId="1" xfId="0" applyNumberFormat="1" applyFill="1" applyBorder="1" applyAlignment="1"/>
    <xf numFmtId="4" fontId="0" fillId="3" borderId="1" xfId="0" applyNumberFormat="1" applyFill="1" applyBorder="1" applyAlignment="1">
      <alignment horizontal="right"/>
    </xf>
    <xf numFmtId="4" fontId="0" fillId="3" borderId="1" xfId="0" applyNumberFormat="1" applyFill="1" applyBorder="1"/>
    <xf numFmtId="4" fontId="0" fillId="5" borderId="1" xfId="0" applyNumberFormat="1" applyFill="1" applyBorder="1" applyAlignment="1">
      <alignment horizontal="right"/>
    </xf>
    <xf numFmtId="4" fontId="0" fillId="5" borderId="1" xfId="0" applyNumberFormat="1" applyFill="1" applyBorder="1"/>
    <xf numFmtId="4" fontId="0" fillId="4" borderId="1" xfId="0" applyNumberFormat="1" applyFill="1" applyBorder="1" applyAlignment="1">
      <alignment horizontal="right"/>
    </xf>
    <xf numFmtId="4" fontId="0" fillId="4" borderId="1" xfId="0" applyNumberFormat="1" applyFill="1" applyBorder="1" applyAlignment="1"/>
    <xf numFmtId="4" fontId="0" fillId="0" borderId="1" xfId="0" applyNumberFormat="1" applyBorder="1" applyAlignment="1">
      <alignment horizontal="right"/>
    </xf>
    <xf numFmtId="4" fontId="0" fillId="0" borderId="1" xfId="0" applyNumberFormat="1" applyBorder="1"/>
    <xf numFmtId="4" fontId="0" fillId="6" borderId="1" xfId="0" applyNumberFormat="1" applyFill="1" applyBorder="1" applyAlignment="1">
      <alignment horizontal="center"/>
    </xf>
    <xf numFmtId="4" fontId="0" fillId="6" borderId="1" xfId="0" applyNumberFormat="1" applyFill="1" applyBorder="1" applyAlignment="1"/>
    <xf numFmtId="4" fontId="0" fillId="6" borderId="1" xfId="0" applyNumberFormat="1" applyFill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0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Border="1" applyAlignment="1">
      <alignment horizontal="left"/>
    </xf>
    <xf numFmtId="164" fontId="0" fillId="2" borderId="32" xfId="0" applyNumberFormat="1" applyFill="1" applyBorder="1" applyAlignment="1">
      <alignment horizontal="right"/>
    </xf>
    <xf numFmtId="164" fontId="0" fillId="2" borderId="14" xfId="0" applyNumberFormat="1" applyFill="1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164" fontId="0" fillId="4" borderId="6" xfId="0" applyNumberFormat="1" applyFill="1" applyBorder="1" applyAlignment="1">
      <alignment horizontal="right"/>
    </xf>
    <xf numFmtId="164" fontId="0" fillId="5" borderId="12" xfId="0" applyNumberFormat="1" applyFill="1" applyBorder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0" fontId="0" fillId="2" borderId="4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10" xfId="0" applyFill="1" applyBorder="1" applyAlignment="1">
      <alignment horizontal="left" vertical="center"/>
    </xf>
    <xf numFmtId="0" fontId="1" fillId="0" borderId="13" xfId="0" applyFont="1" applyBorder="1" applyAlignment="1">
      <alignment horizontal="left"/>
    </xf>
    <xf numFmtId="0" fontId="1" fillId="0" borderId="18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164" fontId="0" fillId="5" borderId="12" xfId="0" applyNumberFormat="1" applyFill="1" applyBorder="1" applyAlignment="1">
      <alignment horizontal="right"/>
    </xf>
    <xf numFmtId="164" fontId="0" fillId="5" borderId="14" xfId="0" applyNumberFormat="1" applyFill="1" applyBorder="1" applyAlignment="1">
      <alignment horizontal="right"/>
    </xf>
    <xf numFmtId="164" fontId="0" fillId="5" borderId="33" xfId="0" applyNumberForma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/>
              <a:t>Srovnání</a:t>
            </a:r>
            <a:r>
              <a:rPr lang="cs-CZ" sz="1200" baseline="0"/>
              <a:t> množství jednotlivých složek odpadu vytříděného </a:t>
            </a:r>
          </a:p>
          <a:p>
            <a:pPr>
              <a:defRPr/>
            </a:pPr>
            <a:r>
              <a:rPr lang="cs-CZ" sz="1200" baseline="0"/>
              <a:t>v obcích MAS v letech 2009 a 2013</a:t>
            </a:r>
            <a:endParaRPr lang="cs-CZ" sz="1200"/>
          </a:p>
        </c:rich>
      </c:tx>
      <c:layout>
        <c:manualLayout>
          <c:xMode val="edge"/>
          <c:yMode val="edge"/>
          <c:x val="0.12960280183807085"/>
          <c:y val="2.3038151723462363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819703422747125"/>
          <c:y val="0.19480353683090196"/>
          <c:w val="0.71450437445319337"/>
          <c:h val="0.3907312627588218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'Grafy - množství odpadu'!$M$6</c:f>
              <c:strCache>
                <c:ptCount val="1"/>
                <c:pt idx="0">
                  <c:v>Rok 2009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cat>
            <c:strRef>
              <c:f>'Grafy - množství odpadu'!$N$5:$S$5</c:f>
              <c:strCache>
                <c:ptCount val="6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  <c:pt idx="5">
                  <c:v>kov</c:v>
                </c:pt>
              </c:strCache>
            </c:strRef>
          </c:cat>
          <c:val>
            <c:numRef>
              <c:f>'Grafy - množství odpadu'!$N$6:$S$6</c:f>
              <c:numCache>
                <c:formatCode>#,##0.0</c:formatCode>
                <c:ptCount val="6"/>
                <c:pt idx="0">
                  <c:v>379.22775899999988</c:v>
                </c:pt>
                <c:pt idx="1">
                  <c:v>272.19067295000008</c:v>
                </c:pt>
                <c:pt idx="2">
                  <c:v>7.9978230499999974</c:v>
                </c:pt>
                <c:pt idx="3">
                  <c:v>297.20779999999996</c:v>
                </c:pt>
                <c:pt idx="4">
                  <c:v>84.203400000000002</c:v>
                </c:pt>
                <c:pt idx="5">
                  <c:v>449.81049999999999</c:v>
                </c:pt>
              </c:numCache>
            </c:numRef>
          </c:val>
        </c:ser>
        <c:ser>
          <c:idx val="1"/>
          <c:order val="1"/>
          <c:tx>
            <c:strRef>
              <c:f>'Grafy - množství odpadu'!$M$7</c:f>
              <c:strCache>
                <c:ptCount val="1"/>
                <c:pt idx="0">
                  <c:v>Rok 2013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cat>
            <c:strRef>
              <c:f>'Grafy - množství odpadu'!$N$5:$S$5</c:f>
              <c:strCache>
                <c:ptCount val="6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  <c:pt idx="5">
                  <c:v>kov</c:v>
                </c:pt>
              </c:strCache>
            </c:strRef>
          </c:cat>
          <c:val>
            <c:numRef>
              <c:f>'Grafy - množství odpadu'!$N$7:$S$7</c:f>
              <c:numCache>
                <c:formatCode>#,##0.0</c:formatCode>
                <c:ptCount val="6"/>
                <c:pt idx="0">
                  <c:v>432.64640000000003</c:v>
                </c:pt>
                <c:pt idx="1">
                  <c:v>397.96870000000001</c:v>
                </c:pt>
                <c:pt idx="2">
                  <c:v>9.8062000000000022</c:v>
                </c:pt>
                <c:pt idx="3">
                  <c:v>229.95380000000006</c:v>
                </c:pt>
                <c:pt idx="4">
                  <c:v>120.34259999999999</c:v>
                </c:pt>
                <c:pt idx="5">
                  <c:v>1526.6397000000002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37816960"/>
        <c:axId val="37823232"/>
        <c:axId val="78415616"/>
      </c:bar3DChart>
      <c:catAx>
        <c:axId val="3781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Tříděné</a:t>
                </a:r>
                <a:r>
                  <a:rPr lang="cs-CZ" baseline="0"/>
                  <a:t> komodity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895681766014991"/>
              <c:y val="0.7857481934701197"/>
            </c:manualLayout>
          </c:layout>
          <c:overlay val="0"/>
        </c:title>
        <c:majorTickMark val="none"/>
        <c:minorTickMark val="none"/>
        <c:tickLblPos val="nextTo"/>
        <c:crossAx val="37823232"/>
        <c:crosses val="autoZero"/>
        <c:auto val="1"/>
        <c:lblAlgn val="ctr"/>
        <c:lblOffset val="100"/>
        <c:noMultiLvlLbl val="0"/>
      </c:catAx>
      <c:valAx>
        <c:axId val="3782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</a:t>
                </a:r>
                <a:r>
                  <a:rPr lang="cs-CZ"/>
                  <a:t>očet tun odpadu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5.4423835487029337E-2"/>
              <c:y val="0.19480344556420343"/>
            </c:manualLayout>
          </c:layout>
          <c:overlay val="0"/>
        </c:title>
        <c:numFmt formatCode="#,##0.0" sourceLinked="1"/>
        <c:majorTickMark val="out"/>
        <c:minorTickMark val="none"/>
        <c:tickLblPos val="nextTo"/>
        <c:crossAx val="37816960"/>
        <c:crosses val="autoZero"/>
        <c:crossBetween val="between"/>
      </c:valAx>
      <c:serAx>
        <c:axId val="78415616"/>
        <c:scaling>
          <c:orientation val="minMax"/>
        </c:scaling>
        <c:delete val="0"/>
        <c:axPos val="b"/>
        <c:majorTickMark val="none"/>
        <c:minorTickMark val="none"/>
        <c:tickLblPos val="nextTo"/>
        <c:crossAx val="37823232"/>
        <c:crosses val="autoZero"/>
      </c:ser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/>
              <a:t>Srovnání</a:t>
            </a:r>
            <a:r>
              <a:rPr lang="cs-CZ" sz="1200" baseline="0"/>
              <a:t> množství tříděného a směsného odpadu</a:t>
            </a:r>
          </a:p>
          <a:p>
            <a:pPr>
              <a:defRPr/>
            </a:pPr>
            <a:r>
              <a:rPr lang="cs-CZ" sz="1200" baseline="0"/>
              <a:t>v obcích MAS v letech 2009 a 2013</a:t>
            </a:r>
            <a:endParaRPr lang="cs-CZ" sz="1200"/>
          </a:p>
        </c:rich>
      </c:tx>
      <c:layout>
        <c:manualLayout>
          <c:xMode val="edge"/>
          <c:yMode val="edge"/>
          <c:x val="0.12960280183807085"/>
          <c:y val="2.3038151723462363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571418405107559"/>
          <c:y val="0.26391790073459054"/>
          <c:w val="0.71450437445319337"/>
          <c:h val="0.3907312627588218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'Grafy - množství odpadu bez kov'!$B$17</c:f>
              <c:strCache>
                <c:ptCount val="1"/>
                <c:pt idx="0">
                  <c:v>Rok 2009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bg2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cat>
            <c:strRef>
              <c:f>'Grafy - množství odpadu bez kov'!$C$16:$E$16</c:f>
              <c:strCache>
                <c:ptCount val="3"/>
                <c:pt idx="0">
                  <c:v>tříděný odpad</c:v>
                </c:pt>
                <c:pt idx="1">
                  <c:v>směsný odpad</c:v>
                </c:pt>
                <c:pt idx="2">
                  <c:v>odpad celkem</c:v>
                </c:pt>
              </c:strCache>
            </c:strRef>
          </c:cat>
          <c:val>
            <c:numRef>
              <c:f>'Grafy - množství odpadu bez kov'!$C$17:$E$17</c:f>
              <c:numCache>
                <c:formatCode>#,##0.0</c:formatCode>
                <c:ptCount val="3"/>
                <c:pt idx="0">
                  <c:v>1040.8274550000001</c:v>
                </c:pt>
                <c:pt idx="1">
                  <c:v>6380.7481009999992</c:v>
                </c:pt>
                <c:pt idx="2">
                  <c:v>7421.5755559999998</c:v>
                </c:pt>
              </c:numCache>
            </c:numRef>
          </c:val>
        </c:ser>
        <c:ser>
          <c:idx val="1"/>
          <c:order val="1"/>
          <c:tx>
            <c:strRef>
              <c:f>'Grafy - množství odpadu bez kov'!$B$18</c:f>
              <c:strCache>
                <c:ptCount val="1"/>
                <c:pt idx="0">
                  <c:v>Rok 2013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bg2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cat>
            <c:strRef>
              <c:f>'Grafy - množství odpadu bez kov'!$C$16:$E$16</c:f>
              <c:strCache>
                <c:ptCount val="3"/>
                <c:pt idx="0">
                  <c:v>tříděný odpad</c:v>
                </c:pt>
                <c:pt idx="1">
                  <c:v>směsný odpad</c:v>
                </c:pt>
                <c:pt idx="2">
                  <c:v>odpad celkem</c:v>
                </c:pt>
              </c:strCache>
            </c:strRef>
          </c:cat>
          <c:val>
            <c:numRef>
              <c:f>'Grafy - množství odpadu bez kov'!$C$18:$E$18</c:f>
              <c:numCache>
                <c:formatCode>#,##0.0</c:formatCode>
                <c:ptCount val="3"/>
                <c:pt idx="0">
                  <c:v>1190.7176999999999</c:v>
                </c:pt>
                <c:pt idx="1">
                  <c:v>6548.1192759999985</c:v>
                </c:pt>
                <c:pt idx="2">
                  <c:v>7738.8369759999987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38485376"/>
        <c:axId val="38491264"/>
        <c:axId val="38447744"/>
      </c:bar3DChart>
      <c:catAx>
        <c:axId val="38485376"/>
        <c:scaling>
          <c:orientation val="minMax"/>
        </c:scaling>
        <c:delete val="0"/>
        <c:axPos val="b"/>
        <c:majorTickMark val="none"/>
        <c:minorTickMark val="none"/>
        <c:tickLblPos val="nextTo"/>
        <c:crossAx val="38491264"/>
        <c:crosses val="autoZero"/>
        <c:auto val="1"/>
        <c:lblAlgn val="ctr"/>
        <c:lblOffset val="100"/>
        <c:noMultiLvlLbl val="0"/>
      </c:catAx>
      <c:valAx>
        <c:axId val="3849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</a:t>
                </a:r>
                <a:r>
                  <a:rPr lang="cs-CZ"/>
                  <a:t>očet tun odpadu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166621309234459E-2"/>
              <c:y val="0.19480344556420343"/>
            </c:manualLayout>
          </c:layout>
          <c:overlay val="0"/>
        </c:title>
        <c:numFmt formatCode="#,##0.0" sourceLinked="1"/>
        <c:majorTickMark val="out"/>
        <c:minorTickMark val="none"/>
        <c:tickLblPos val="nextTo"/>
        <c:crossAx val="38485376"/>
        <c:crosses val="autoZero"/>
        <c:crossBetween val="between"/>
      </c:valAx>
      <c:serAx>
        <c:axId val="38447744"/>
        <c:scaling>
          <c:orientation val="minMax"/>
        </c:scaling>
        <c:delete val="0"/>
        <c:axPos val="b"/>
        <c:majorTickMark val="none"/>
        <c:minorTickMark val="none"/>
        <c:tickLblPos val="nextTo"/>
        <c:crossAx val="38491264"/>
        <c:crosses val="autoZero"/>
      </c:ser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tříděného a směsného odpadu v r.</a:t>
            </a:r>
            <a:r>
              <a:rPr lang="en-US" sz="1200"/>
              <a:t> 2009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'Grafy - množství odpadu bez kov'!$B$36</c:f>
              <c:strCache>
                <c:ptCount val="1"/>
                <c:pt idx="0">
                  <c:v>Rok 2009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'Grafy - množství odpadu bez kov'!$C$35:$D$35</c:f>
              <c:strCache>
                <c:ptCount val="2"/>
                <c:pt idx="0">
                  <c:v>tříděný odpad</c:v>
                </c:pt>
                <c:pt idx="1">
                  <c:v>směsný odpad</c:v>
                </c:pt>
              </c:strCache>
            </c:strRef>
          </c:cat>
          <c:val>
            <c:numRef>
              <c:f>'Grafy - množství odpadu bez kov'!$C$36:$D$36</c:f>
              <c:numCache>
                <c:formatCode>#,##0.0</c:formatCode>
                <c:ptCount val="2"/>
                <c:pt idx="0">
                  <c:v>1040.8274550000001</c:v>
                </c:pt>
                <c:pt idx="1">
                  <c:v>6380.7481009999992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tříděného a směsného odpadu v</a:t>
            </a:r>
            <a:r>
              <a:rPr lang="cs-CZ" sz="1200" baseline="0"/>
              <a:t> r.</a:t>
            </a:r>
            <a:r>
              <a:rPr lang="en-US" sz="1200"/>
              <a:t> 2013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'Grafy - množství odpadu bez kov'!$H$36</c:f>
              <c:strCache>
                <c:ptCount val="1"/>
                <c:pt idx="0">
                  <c:v>Rok 2013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'Grafy - množství odpadu bez kov'!$I$35:$J$35</c:f>
              <c:strCache>
                <c:ptCount val="2"/>
                <c:pt idx="0">
                  <c:v>tříděný odpad</c:v>
                </c:pt>
                <c:pt idx="1">
                  <c:v>směsný odpad</c:v>
                </c:pt>
              </c:strCache>
            </c:strRef>
          </c:cat>
          <c:val>
            <c:numRef>
              <c:f>'Grafy - množství odpadu bez kov'!$I$36:$J$36</c:f>
              <c:numCache>
                <c:formatCode>#,##0.0</c:formatCode>
                <c:ptCount val="2"/>
                <c:pt idx="0">
                  <c:v>1190.7176999999999</c:v>
                </c:pt>
                <c:pt idx="1">
                  <c:v>6548.1192759999985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jednotlivých složek </a:t>
            </a:r>
            <a:r>
              <a:rPr lang="cs-CZ" sz="1200" baseline="0"/>
              <a:t>odpadu</a:t>
            </a:r>
            <a:r>
              <a:rPr lang="cs-CZ" sz="1200"/>
              <a:t> v</a:t>
            </a:r>
            <a:r>
              <a:rPr lang="cs-CZ" sz="1200" baseline="0"/>
              <a:t> obcích MAS za rok </a:t>
            </a:r>
            <a:r>
              <a:rPr lang="cs-CZ" sz="1200"/>
              <a:t>2013</a:t>
            </a:r>
          </a:p>
        </c:rich>
      </c:tx>
      <c:layout>
        <c:manualLayout>
          <c:xMode val="edge"/>
          <c:yMode val="edge"/>
          <c:x val="0.12262745039667773"/>
          <c:y val="3.429795198016660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0225205781224421E-2"/>
          <c:y val="0.25513826251594712"/>
          <c:w val="0.81954958843755121"/>
          <c:h val="0.6117754320957558"/>
        </c:manualLayout>
      </c:layout>
      <c:pie3DChart>
        <c:varyColors val="1"/>
        <c:ser>
          <c:idx val="0"/>
          <c:order val="0"/>
          <c:tx>
            <c:strRef>
              <c:f>'Grafy - množství odpadu bez kov'!$M$27</c:f>
              <c:strCache>
                <c:ptCount val="1"/>
                <c:pt idx="0">
                  <c:v>Rok 2013</c:v>
                </c:pt>
              </c:strCache>
            </c:strRef>
          </c:tx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chemeClr val="accent6"/>
              </a:solidFill>
            </c:spPr>
          </c:dPt>
          <c:dPt>
            <c:idx val="3"/>
            <c:bubble3D val="0"/>
            <c:spPr>
              <a:solidFill>
                <a:srgbClr val="00B050"/>
              </a:solidFill>
            </c:spPr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'Grafy - množství odpadu bez kov'!$N$26:$S$26</c:f>
              <c:strCache>
                <c:ptCount val="6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  <c:pt idx="5">
                  <c:v>směsný odpad</c:v>
                </c:pt>
              </c:strCache>
            </c:strRef>
          </c:cat>
          <c:val>
            <c:numRef>
              <c:f>'Grafy - množství odpadu bez kov'!$N$27:$S$27</c:f>
              <c:numCache>
                <c:formatCode>#,##0.0</c:formatCode>
                <c:ptCount val="6"/>
                <c:pt idx="0">
                  <c:v>432.64640000000003</c:v>
                </c:pt>
                <c:pt idx="1">
                  <c:v>397.96870000000001</c:v>
                </c:pt>
                <c:pt idx="2">
                  <c:v>9.8062000000000022</c:v>
                </c:pt>
                <c:pt idx="3">
                  <c:v>229.95380000000006</c:v>
                </c:pt>
                <c:pt idx="4">
                  <c:v>120.34259999999999</c:v>
                </c:pt>
                <c:pt idx="5">
                  <c:v>6548.1192759999985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jednotlivých složek </a:t>
            </a:r>
            <a:r>
              <a:rPr lang="cs-CZ" sz="1200" baseline="0"/>
              <a:t>odpadu</a:t>
            </a:r>
            <a:r>
              <a:rPr lang="cs-CZ" sz="1200"/>
              <a:t> v</a:t>
            </a:r>
            <a:r>
              <a:rPr lang="cs-CZ" sz="1200" baseline="0"/>
              <a:t> obcích MAS za rok </a:t>
            </a:r>
            <a:r>
              <a:rPr lang="cs-CZ" sz="1200"/>
              <a:t>2009</a:t>
            </a:r>
          </a:p>
        </c:rich>
      </c:tx>
      <c:layout>
        <c:manualLayout>
          <c:xMode val="edge"/>
          <c:yMode val="edge"/>
          <c:x val="0.12262745039667773"/>
          <c:y val="3.429795198016660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0225205781224421E-2"/>
          <c:y val="0.25513826251594712"/>
          <c:w val="0.81954958843755121"/>
          <c:h val="0.6117754320957558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chemeClr val="accent6"/>
              </a:solidFill>
            </c:spPr>
          </c:dPt>
          <c:dPt>
            <c:idx val="3"/>
            <c:bubble3D val="0"/>
            <c:spPr>
              <a:solidFill>
                <a:srgbClr val="00B050"/>
              </a:solidFill>
            </c:spPr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'Grafy - množství odpadu bez kov'!$N$47:$S$47</c:f>
              <c:strCache>
                <c:ptCount val="6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  <c:pt idx="5">
                  <c:v>směsný odpad</c:v>
                </c:pt>
              </c:strCache>
            </c:strRef>
          </c:cat>
          <c:val>
            <c:numRef>
              <c:f>'Grafy - množství odpadu bez kov'!$N$48:$S$48</c:f>
              <c:numCache>
                <c:formatCode>#,##0.0</c:formatCode>
                <c:ptCount val="6"/>
                <c:pt idx="0">
                  <c:v>379.22775899999988</c:v>
                </c:pt>
                <c:pt idx="1">
                  <c:v>272.19067295000008</c:v>
                </c:pt>
                <c:pt idx="2">
                  <c:v>7.9978230499999974</c:v>
                </c:pt>
                <c:pt idx="3">
                  <c:v>297.20779999999996</c:v>
                </c:pt>
                <c:pt idx="4">
                  <c:v>84.203400000000002</c:v>
                </c:pt>
                <c:pt idx="5">
                  <c:v>6380.7481009999992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/>
              <a:t>Srovnání</a:t>
            </a:r>
            <a:r>
              <a:rPr lang="cs-CZ" sz="1200" baseline="0"/>
              <a:t> množství tříděného a směsného odpadu</a:t>
            </a:r>
          </a:p>
          <a:p>
            <a:pPr>
              <a:defRPr/>
            </a:pPr>
            <a:r>
              <a:rPr lang="cs-CZ" sz="1200" baseline="0"/>
              <a:t>v obcích MAS v letech 2009 a 2013</a:t>
            </a:r>
            <a:endParaRPr lang="cs-CZ" sz="1200"/>
          </a:p>
        </c:rich>
      </c:tx>
      <c:layout>
        <c:manualLayout>
          <c:xMode val="edge"/>
          <c:yMode val="edge"/>
          <c:x val="0.12960280183807085"/>
          <c:y val="2.3038151723462363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571418405107559"/>
          <c:y val="0.26391790073459054"/>
          <c:w val="0.71450437445319337"/>
          <c:h val="0.3907312627588218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'Grafy - množství odpadu'!$B$18</c:f>
              <c:strCache>
                <c:ptCount val="1"/>
                <c:pt idx="0">
                  <c:v>Rok 2009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bg2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cat>
            <c:strRef>
              <c:f>'Grafy - množství odpadu'!$C$17:$E$17</c:f>
              <c:strCache>
                <c:ptCount val="3"/>
                <c:pt idx="0">
                  <c:v>tříděný odpad</c:v>
                </c:pt>
                <c:pt idx="1">
                  <c:v>směsný odpad</c:v>
                </c:pt>
                <c:pt idx="2">
                  <c:v>odpad celkem</c:v>
                </c:pt>
              </c:strCache>
            </c:strRef>
          </c:cat>
          <c:val>
            <c:numRef>
              <c:f>'Grafy - množství odpadu'!$C$18:$E$18</c:f>
              <c:numCache>
                <c:formatCode>#,##0.0</c:formatCode>
                <c:ptCount val="3"/>
                <c:pt idx="0">
                  <c:v>1490.6379550000001</c:v>
                </c:pt>
                <c:pt idx="1">
                  <c:v>6380.7481009999992</c:v>
                </c:pt>
                <c:pt idx="2">
                  <c:v>7871.3860559999994</c:v>
                </c:pt>
              </c:numCache>
            </c:numRef>
          </c:val>
        </c:ser>
        <c:ser>
          <c:idx val="1"/>
          <c:order val="1"/>
          <c:tx>
            <c:strRef>
              <c:f>'Grafy - množství odpadu'!$B$19</c:f>
              <c:strCache>
                <c:ptCount val="1"/>
                <c:pt idx="0">
                  <c:v>Rok 2013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bg2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cat>
            <c:strRef>
              <c:f>'Grafy - množství odpadu'!$C$17:$E$17</c:f>
              <c:strCache>
                <c:ptCount val="3"/>
                <c:pt idx="0">
                  <c:v>tříděný odpad</c:v>
                </c:pt>
                <c:pt idx="1">
                  <c:v>směsný odpad</c:v>
                </c:pt>
                <c:pt idx="2">
                  <c:v>odpad celkem</c:v>
                </c:pt>
              </c:strCache>
            </c:strRef>
          </c:cat>
          <c:val>
            <c:numRef>
              <c:f>'Grafy - množství odpadu'!$C$19:$E$19</c:f>
              <c:numCache>
                <c:formatCode>#,##0.0</c:formatCode>
                <c:ptCount val="3"/>
                <c:pt idx="0">
                  <c:v>2717.3573999999999</c:v>
                </c:pt>
                <c:pt idx="1">
                  <c:v>6548.1192759999985</c:v>
                </c:pt>
                <c:pt idx="2">
                  <c:v>9265.4766759999984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38212736"/>
        <c:axId val="38214272"/>
        <c:axId val="78415168"/>
      </c:bar3DChart>
      <c:catAx>
        <c:axId val="38212736"/>
        <c:scaling>
          <c:orientation val="minMax"/>
        </c:scaling>
        <c:delete val="0"/>
        <c:axPos val="b"/>
        <c:majorTickMark val="none"/>
        <c:minorTickMark val="none"/>
        <c:tickLblPos val="nextTo"/>
        <c:crossAx val="38214272"/>
        <c:crosses val="autoZero"/>
        <c:auto val="1"/>
        <c:lblAlgn val="ctr"/>
        <c:lblOffset val="100"/>
        <c:noMultiLvlLbl val="0"/>
      </c:catAx>
      <c:valAx>
        <c:axId val="3821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</a:t>
                </a:r>
                <a:r>
                  <a:rPr lang="cs-CZ"/>
                  <a:t>očet tun odpadu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166621309234459E-2"/>
              <c:y val="0.19480344556420343"/>
            </c:manualLayout>
          </c:layout>
          <c:overlay val="0"/>
        </c:title>
        <c:numFmt formatCode="#,##0.0" sourceLinked="1"/>
        <c:majorTickMark val="out"/>
        <c:minorTickMark val="none"/>
        <c:tickLblPos val="nextTo"/>
        <c:crossAx val="38212736"/>
        <c:crosses val="autoZero"/>
        <c:crossBetween val="between"/>
      </c:valAx>
      <c:serAx>
        <c:axId val="78415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38214272"/>
        <c:crosses val="autoZero"/>
      </c:ser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tříděného a směsného odpadu v r.</a:t>
            </a:r>
            <a:r>
              <a:rPr lang="en-US" sz="1200"/>
              <a:t> 2009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'Grafy - množství odpadu'!$B$37</c:f>
              <c:strCache>
                <c:ptCount val="1"/>
                <c:pt idx="0">
                  <c:v>Rok 2009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'Grafy - množství odpadu'!$C$36:$D$36</c:f>
              <c:strCache>
                <c:ptCount val="2"/>
                <c:pt idx="0">
                  <c:v>tříděný odpad</c:v>
                </c:pt>
                <c:pt idx="1">
                  <c:v>směsný odpad</c:v>
                </c:pt>
              </c:strCache>
            </c:strRef>
          </c:cat>
          <c:val>
            <c:numRef>
              <c:f>'Grafy - množství odpadu'!$C$37:$D$37</c:f>
              <c:numCache>
                <c:formatCode>#,##0.0</c:formatCode>
                <c:ptCount val="2"/>
                <c:pt idx="0">
                  <c:v>1490.6379550000001</c:v>
                </c:pt>
                <c:pt idx="1">
                  <c:v>6380.7481009999992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tříděného a směsného odpadu v</a:t>
            </a:r>
            <a:r>
              <a:rPr lang="cs-CZ" sz="1200" baseline="0"/>
              <a:t> r.</a:t>
            </a:r>
            <a:r>
              <a:rPr lang="en-US" sz="1200"/>
              <a:t> 2013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'Grafy - množství odpadu'!$H$37</c:f>
              <c:strCache>
                <c:ptCount val="1"/>
                <c:pt idx="0">
                  <c:v>Rok 2013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'Grafy - množství odpadu'!$I$36:$J$36</c:f>
              <c:strCache>
                <c:ptCount val="2"/>
                <c:pt idx="0">
                  <c:v>tříděný odpad</c:v>
                </c:pt>
                <c:pt idx="1">
                  <c:v>směsný odpad</c:v>
                </c:pt>
              </c:strCache>
            </c:strRef>
          </c:cat>
          <c:val>
            <c:numRef>
              <c:f>'Grafy - množství odpadu'!$I$37:$J$37</c:f>
              <c:numCache>
                <c:formatCode>#,##0.0</c:formatCode>
                <c:ptCount val="2"/>
                <c:pt idx="0">
                  <c:v>2717.3573999999999</c:v>
                </c:pt>
                <c:pt idx="1">
                  <c:v>6548.1192759999985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jednotlivých složek </a:t>
            </a:r>
            <a:r>
              <a:rPr lang="cs-CZ" sz="1200" baseline="0"/>
              <a:t>odpadu</a:t>
            </a:r>
            <a:r>
              <a:rPr lang="cs-CZ" sz="1200"/>
              <a:t> v</a:t>
            </a:r>
            <a:r>
              <a:rPr lang="cs-CZ" sz="1200" baseline="0"/>
              <a:t> obcích MAS za rok </a:t>
            </a:r>
            <a:r>
              <a:rPr lang="cs-CZ" sz="1200"/>
              <a:t>2013</a:t>
            </a:r>
          </a:p>
        </c:rich>
      </c:tx>
      <c:layout>
        <c:manualLayout>
          <c:xMode val="edge"/>
          <c:yMode val="edge"/>
          <c:x val="0.12262745039667773"/>
          <c:y val="3.429795198016660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0225205781224421E-2"/>
          <c:y val="0.25513826251594712"/>
          <c:w val="0.81954958843755121"/>
          <c:h val="0.6117754320957558"/>
        </c:manualLayout>
      </c:layout>
      <c:pie3DChart>
        <c:varyColors val="1"/>
        <c:ser>
          <c:idx val="0"/>
          <c:order val="0"/>
          <c:tx>
            <c:strRef>
              <c:f>'Grafy - množství odpadu'!$M$27</c:f>
              <c:strCache>
                <c:ptCount val="1"/>
                <c:pt idx="0">
                  <c:v>Rok 2013</c:v>
                </c:pt>
              </c:strCache>
            </c:strRef>
          </c:tx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chemeClr val="accent6"/>
              </a:solidFill>
            </c:spPr>
          </c:dPt>
          <c:dPt>
            <c:idx val="3"/>
            <c:bubble3D val="0"/>
            <c:spPr>
              <a:solidFill>
                <a:srgbClr val="00B050"/>
              </a:solidFill>
            </c:spPr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'Grafy - množství odpadu'!$N$26:$T$26</c:f>
              <c:strCache>
                <c:ptCount val="7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  <c:pt idx="5">
                  <c:v>kov</c:v>
                </c:pt>
                <c:pt idx="6">
                  <c:v>směsný odpad</c:v>
                </c:pt>
              </c:strCache>
            </c:strRef>
          </c:cat>
          <c:val>
            <c:numRef>
              <c:f>'Grafy - množství odpadu'!$N$27:$T$27</c:f>
              <c:numCache>
                <c:formatCode>#,##0.0</c:formatCode>
                <c:ptCount val="7"/>
                <c:pt idx="0">
                  <c:v>432.64640000000003</c:v>
                </c:pt>
                <c:pt idx="1">
                  <c:v>397.96870000000001</c:v>
                </c:pt>
                <c:pt idx="2">
                  <c:v>9.8062000000000022</c:v>
                </c:pt>
                <c:pt idx="3">
                  <c:v>229.95380000000006</c:v>
                </c:pt>
                <c:pt idx="4">
                  <c:v>120.34259999999999</c:v>
                </c:pt>
                <c:pt idx="5">
                  <c:v>1526.6397000000002</c:v>
                </c:pt>
                <c:pt idx="6">
                  <c:v>6548.1192759999985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Podíl jednotlivých složek </a:t>
            </a:r>
            <a:r>
              <a:rPr lang="cs-CZ" sz="1200" baseline="0"/>
              <a:t>odpadu</a:t>
            </a:r>
            <a:r>
              <a:rPr lang="cs-CZ" sz="1200"/>
              <a:t> v</a:t>
            </a:r>
            <a:r>
              <a:rPr lang="cs-CZ" sz="1200" baseline="0"/>
              <a:t> obcích MAS za rok </a:t>
            </a:r>
            <a:r>
              <a:rPr lang="cs-CZ" sz="1200"/>
              <a:t>2009</a:t>
            </a:r>
          </a:p>
        </c:rich>
      </c:tx>
      <c:layout>
        <c:manualLayout>
          <c:xMode val="edge"/>
          <c:yMode val="edge"/>
          <c:x val="0.12262745039667773"/>
          <c:y val="3.4297951980166601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0225205781224421E-2"/>
          <c:y val="0.25513826251594712"/>
          <c:w val="0.81954958843755121"/>
          <c:h val="0.6117754320957558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chemeClr val="accent6"/>
              </a:solidFill>
            </c:spPr>
          </c:dPt>
          <c:dPt>
            <c:idx val="3"/>
            <c:bubble3D val="0"/>
            <c:spPr>
              <a:solidFill>
                <a:srgbClr val="00B050"/>
              </a:solidFill>
            </c:spPr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showLegendKey val="1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'Grafy - množství odpadu'!$N$47:$T$47</c:f>
              <c:strCache>
                <c:ptCount val="7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  <c:pt idx="5">
                  <c:v>kov</c:v>
                </c:pt>
                <c:pt idx="6">
                  <c:v>směsný odpad</c:v>
                </c:pt>
              </c:strCache>
            </c:strRef>
          </c:cat>
          <c:val>
            <c:numRef>
              <c:f>'Grafy - množství odpadu'!$N$48:$T$48</c:f>
              <c:numCache>
                <c:formatCode>#,##0.0</c:formatCode>
                <c:ptCount val="7"/>
                <c:pt idx="0">
                  <c:v>379.22775899999988</c:v>
                </c:pt>
                <c:pt idx="1">
                  <c:v>272.19067295000008</c:v>
                </c:pt>
                <c:pt idx="2">
                  <c:v>7.9978230499999974</c:v>
                </c:pt>
                <c:pt idx="3">
                  <c:v>297.20779999999996</c:v>
                </c:pt>
                <c:pt idx="4">
                  <c:v>84.203400000000002</c:v>
                </c:pt>
                <c:pt idx="5">
                  <c:v>449.81049999999999</c:v>
                </c:pt>
                <c:pt idx="6">
                  <c:v>6380.7481009999992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>
              <a:defRPr/>
            </a:pPr>
            <a:r>
              <a:rPr lang="cs-CZ" sz="1200"/>
              <a:t>P</a:t>
            </a:r>
            <a:r>
              <a:rPr lang="cs-CZ" sz="1200" baseline="0"/>
              <a:t>očet nádob na sběr jednotlivých složek tříděného odpadu v obcích MAS </a:t>
            </a:r>
          </a:p>
          <a:p>
            <a:pPr>
              <a:defRPr/>
            </a:pPr>
            <a:r>
              <a:rPr lang="cs-CZ" sz="1200" baseline="0"/>
              <a:t>v 1. čtvrtletí 2009 a 4. čtvrtletí 2013</a:t>
            </a:r>
            <a:endParaRPr lang="cs-CZ" sz="1200"/>
          </a:p>
        </c:rich>
      </c:tx>
      <c:layout>
        <c:manualLayout>
          <c:xMode val="edge"/>
          <c:yMode val="edge"/>
          <c:x val="0.17595610626191105"/>
          <c:y val="1.7461385753307242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493289114054542"/>
          <c:y val="0.10915016978809852"/>
          <c:w val="0.78873235806764463"/>
          <c:h val="0.4228390942657591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'Grafy - počet nádob'!$C$24</c:f>
              <c:strCache>
                <c:ptCount val="1"/>
                <c:pt idx="0">
                  <c:v>1. Q 09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2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cat>
            <c:strRef>
              <c:f>'Grafy - počet nádob'!$D$23:$N$23</c:f>
              <c:strCache>
                <c:ptCount val="11"/>
                <c:pt idx="0">
                  <c:v>papír (kont. 1 100 l)</c:v>
                </c:pt>
                <c:pt idx="1">
                  <c:v>papír (kont. 6 000 l)</c:v>
                </c:pt>
                <c:pt idx="2">
                  <c:v>papír (sběrný dvůr)</c:v>
                </c:pt>
                <c:pt idx="3">
                  <c:v>papír (jiný způsob)</c:v>
                </c:pt>
                <c:pt idx="4">
                  <c:v>plast a nápoj. karton (kont. 1 100 l)</c:v>
                </c:pt>
                <c:pt idx="5">
                  <c:v>plast a nápoj. karton (sběrný dvůr)</c:v>
                </c:pt>
                <c:pt idx="6">
                  <c:v>sklo směsné (kont. 1 300 l)</c:v>
                </c:pt>
                <c:pt idx="7">
                  <c:v>sklo směsné (sběrný dvůr)</c:v>
                </c:pt>
                <c:pt idx="8">
                  <c:v>sklo čiré (kont. 1 300 l)</c:v>
                </c:pt>
                <c:pt idx="9">
                  <c:v>kov (výkupna)</c:v>
                </c:pt>
                <c:pt idx="10">
                  <c:v>kov (sběrný dvůr)</c:v>
                </c:pt>
              </c:strCache>
            </c:strRef>
          </c:cat>
          <c:val>
            <c:numRef>
              <c:f>'Grafy - počet nádob'!$D$24:$N$24</c:f>
              <c:numCache>
                <c:formatCode>#,##0</c:formatCode>
                <c:ptCount val="11"/>
                <c:pt idx="0">
                  <c:v>324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415</c:v>
                </c:pt>
                <c:pt idx="5">
                  <c:v>0</c:v>
                </c:pt>
                <c:pt idx="6">
                  <c:v>284</c:v>
                </c:pt>
                <c:pt idx="7">
                  <c:v>0</c:v>
                </c:pt>
                <c:pt idx="8">
                  <c:v>93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'Grafy - počet nádob'!$C$25</c:f>
              <c:strCache>
                <c:ptCount val="1"/>
                <c:pt idx="0">
                  <c:v>4. Q 13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2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cat>
            <c:strRef>
              <c:f>'Grafy - počet nádob'!$D$23:$N$23</c:f>
              <c:strCache>
                <c:ptCount val="11"/>
                <c:pt idx="0">
                  <c:v>papír (kont. 1 100 l)</c:v>
                </c:pt>
                <c:pt idx="1">
                  <c:v>papír (kont. 6 000 l)</c:v>
                </c:pt>
                <c:pt idx="2">
                  <c:v>papír (sběrný dvůr)</c:v>
                </c:pt>
                <c:pt idx="3">
                  <c:v>papír (jiný způsob)</c:v>
                </c:pt>
                <c:pt idx="4">
                  <c:v>plast a nápoj. karton (kont. 1 100 l)</c:v>
                </c:pt>
                <c:pt idx="5">
                  <c:v>plast a nápoj. karton (sběrný dvůr)</c:v>
                </c:pt>
                <c:pt idx="6">
                  <c:v>sklo směsné (kont. 1 300 l)</c:v>
                </c:pt>
                <c:pt idx="7">
                  <c:v>sklo směsné (sběrný dvůr)</c:v>
                </c:pt>
                <c:pt idx="8">
                  <c:v>sklo čiré (kont. 1 300 l)</c:v>
                </c:pt>
                <c:pt idx="9">
                  <c:v>kov (výkupna)</c:v>
                </c:pt>
                <c:pt idx="10">
                  <c:v>kov (sběrný dvůr)</c:v>
                </c:pt>
              </c:strCache>
            </c:strRef>
          </c:cat>
          <c:val>
            <c:numRef>
              <c:f>'Grafy - počet nádob'!$D$25:$N$25</c:f>
              <c:numCache>
                <c:formatCode>#,##0</c:formatCode>
                <c:ptCount val="11"/>
                <c:pt idx="0">
                  <c:v>406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527</c:v>
                </c:pt>
                <c:pt idx="5">
                  <c:v>1</c:v>
                </c:pt>
                <c:pt idx="6">
                  <c:v>311</c:v>
                </c:pt>
                <c:pt idx="7">
                  <c:v>2</c:v>
                </c:pt>
                <c:pt idx="8">
                  <c:v>176</c:v>
                </c:pt>
                <c:pt idx="9">
                  <c:v>32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38429440"/>
        <c:axId val="38430976"/>
        <c:axId val="78425152"/>
      </c:bar3DChart>
      <c:catAx>
        <c:axId val="38429440"/>
        <c:scaling>
          <c:orientation val="minMax"/>
        </c:scaling>
        <c:delete val="0"/>
        <c:axPos val="b"/>
        <c:majorTickMark val="none"/>
        <c:minorTickMark val="none"/>
        <c:tickLblPos val="nextTo"/>
        <c:crossAx val="38430976"/>
        <c:crosses val="autoZero"/>
        <c:auto val="1"/>
        <c:lblAlgn val="ctr"/>
        <c:lblOffset val="100"/>
        <c:noMultiLvlLbl val="0"/>
      </c:catAx>
      <c:valAx>
        <c:axId val="3843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</a:t>
                </a:r>
                <a:r>
                  <a:rPr lang="cs-CZ"/>
                  <a:t>očet nádob (ks)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2601680603878004E-2"/>
              <c:y val="0.15858178744606077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38429440"/>
        <c:crosses val="autoZero"/>
        <c:crossBetween val="between"/>
      </c:valAx>
      <c:serAx>
        <c:axId val="78425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38430976"/>
        <c:crosses val="autoZero"/>
      </c:ser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200"/>
              <a:t>Celkový počet nádob na</a:t>
            </a:r>
            <a:r>
              <a:rPr lang="cs-CZ" sz="1200" baseline="0"/>
              <a:t> sběr tříděného odpadu v obcích MAS v 1. čtvrtletí 2009 a 4. čtvrtletí 2013</a:t>
            </a:r>
            <a:endParaRPr lang="en-US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'Grafy - počet nádob'!$B$67</c:f>
              <c:strCache>
                <c:ptCount val="1"/>
                <c:pt idx="0">
                  <c:v>Celkem ks</c:v>
                </c:pt>
              </c:strCache>
            </c:strRef>
          </c:tx>
          <c:invertIfNegative val="0"/>
          <c:cat>
            <c:multiLvlStrRef>
              <c:f>'Grafy - počet nádob'!$C$65:$D$66</c:f>
              <c:multiLvlStrCache>
                <c:ptCount val="2"/>
                <c:lvl>
                  <c:pt idx="0">
                    <c:v>Počet instalovaných nádob </c:v>
                  </c:pt>
                  <c:pt idx="1">
                    <c:v>Počet instalovaných nádob</c:v>
                  </c:pt>
                </c:lvl>
                <c:lvl>
                  <c:pt idx="0">
                    <c:v>1. Q 2009</c:v>
                  </c:pt>
                  <c:pt idx="1">
                    <c:v>4. Q 2013</c:v>
                  </c:pt>
                </c:lvl>
              </c:multiLvlStrCache>
            </c:multiLvlStrRef>
          </c:cat>
          <c:val>
            <c:numRef>
              <c:f>'Grafy - počet nádob'!$C$67:$D$67</c:f>
              <c:numCache>
                <c:formatCode>#,##0</c:formatCode>
                <c:ptCount val="2"/>
                <c:pt idx="0">
                  <c:v>1120</c:v>
                </c:pt>
                <c:pt idx="1">
                  <c:v>1460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44416"/>
        <c:axId val="38466688"/>
      </c:barChart>
      <c:catAx>
        <c:axId val="38444416"/>
        <c:scaling>
          <c:orientation val="minMax"/>
        </c:scaling>
        <c:delete val="0"/>
        <c:axPos val="b"/>
        <c:majorTickMark val="none"/>
        <c:minorTickMark val="none"/>
        <c:tickLblPos val="nextTo"/>
        <c:crossAx val="38466688"/>
        <c:crosses val="autoZero"/>
        <c:auto val="1"/>
        <c:lblAlgn val="ctr"/>
        <c:lblOffset val="100"/>
        <c:noMultiLvlLbl val="0"/>
      </c:catAx>
      <c:valAx>
        <c:axId val="38466688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384444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/>
              <a:t>Srovnání</a:t>
            </a:r>
            <a:r>
              <a:rPr lang="cs-CZ" sz="1200" baseline="0"/>
              <a:t> množství jednotlivých složek odpadu vytříděného </a:t>
            </a:r>
          </a:p>
          <a:p>
            <a:pPr>
              <a:defRPr/>
            </a:pPr>
            <a:r>
              <a:rPr lang="cs-CZ" sz="1200" baseline="0"/>
              <a:t>v obcích MAS v letech 2009 a 2013</a:t>
            </a:r>
            <a:endParaRPr lang="cs-CZ" sz="1200"/>
          </a:p>
        </c:rich>
      </c:tx>
      <c:layout>
        <c:manualLayout>
          <c:xMode val="edge"/>
          <c:yMode val="edge"/>
          <c:x val="0.12960280183807085"/>
          <c:y val="2.3038151723462363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819703422747125"/>
          <c:y val="0.19480353683090196"/>
          <c:w val="0.71450437445319337"/>
          <c:h val="0.3907312627588218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'Grafy - množství odpadu bez kov'!$M$6</c:f>
              <c:strCache>
                <c:ptCount val="1"/>
                <c:pt idx="0">
                  <c:v>Rok 2009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cat>
            <c:strRef>
              <c:f>'Grafy - množství odpadu bez kov'!$N$5:$R$5</c:f>
              <c:strCache>
                <c:ptCount val="5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</c:strCache>
            </c:strRef>
          </c:cat>
          <c:val>
            <c:numRef>
              <c:f>'Grafy - množství odpadu bez kov'!$N$6:$R$6</c:f>
              <c:numCache>
                <c:formatCode>#,##0.0</c:formatCode>
                <c:ptCount val="5"/>
                <c:pt idx="0">
                  <c:v>379.22775899999988</c:v>
                </c:pt>
                <c:pt idx="1">
                  <c:v>272.19067295000008</c:v>
                </c:pt>
                <c:pt idx="2">
                  <c:v>7.9978230499999974</c:v>
                </c:pt>
                <c:pt idx="3">
                  <c:v>297.20779999999996</c:v>
                </c:pt>
                <c:pt idx="4">
                  <c:v>84.203400000000002</c:v>
                </c:pt>
              </c:numCache>
            </c:numRef>
          </c:val>
        </c:ser>
        <c:ser>
          <c:idx val="1"/>
          <c:order val="1"/>
          <c:tx>
            <c:strRef>
              <c:f>'Grafy - množství odpadu bez kov'!$M$7</c:f>
              <c:strCache>
                <c:ptCount val="1"/>
                <c:pt idx="0">
                  <c:v>Rok 2013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cat>
            <c:strRef>
              <c:f>'Grafy - množství odpadu bez kov'!$N$5:$R$5</c:f>
              <c:strCache>
                <c:ptCount val="5"/>
                <c:pt idx="0">
                  <c:v>papír</c:v>
                </c:pt>
                <c:pt idx="1">
                  <c:v>plast</c:v>
                </c:pt>
                <c:pt idx="2">
                  <c:v>nápojový karton</c:v>
                </c:pt>
                <c:pt idx="3">
                  <c:v>sklo směsné</c:v>
                </c:pt>
                <c:pt idx="4">
                  <c:v>sklo čiré</c:v>
                </c:pt>
              </c:strCache>
            </c:strRef>
          </c:cat>
          <c:val>
            <c:numRef>
              <c:f>'Grafy - množství odpadu bez kov'!$N$7:$R$7</c:f>
              <c:numCache>
                <c:formatCode>#,##0.0</c:formatCode>
                <c:ptCount val="5"/>
                <c:pt idx="0">
                  <c:v>432.64640000000003</c:v>
                </c:pt>
                <c:pt idx="1">
                  <c:v>397.96870000000001</c:v>
                </c:pt>
                <c:pt idx="2">
                  <c:v>9.8062000000000022</c:v>
                </c:pt>
                <c:pt idx="3">
                  <c:v>229.95380000000006</c:v>
                </c:pt>
                <c:pt idx="4">
                  <c:v>120.34259999999999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gapDepth val="0"/>
        <c:shape val="cylinder"/>
        <c:axId val="39937152"/>
        <c:axId val="39939072"/>
        <c:axId val="38445952"/>
      </c:bar3DChart>
      <c:catAx>
        <c:axId val="3993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Tříděné</a:t>
                </a:r>
                <a:r>
                  <a:rPr lang="cs-CZ" baseline="0"/>
                  <a:t> komodity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895681766014991"/>
              <c:y val="0.7857481934701197"/>
            </c:manualLayout>
          </c:layout>
          <c:overlay val="0"/>
        </c:title>
        <c:majorTickMark val="none"/>
        <c:minorTickMark val="none"/>
        <c:tickLblPos val="nextTo"/>
        <c:crossAx val="39939072"/>
        <c:crosses val="autoZero"/>
        <c:auto val="1"/>
        <c:lblAlgn val="ctr"/>
        <c:lblOffset val="100"/>
        <c:noMultiLvlLbl val="0"/>
      </c:catAx>
      <c:valAx>
        <c:axId val="3993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</a:t>
                </a:r>
                <a:r>
                  <a:rPr lang="cs-CZ"/>
                  <a:t>očet tun odpadu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5.4423835487029337E-2"/>
              <c:y val="0.19480344556420343"/>
            </c:manualLayout>
          </c:layout>
          <c:overlay val="0"/>
        </c:title>
        <c:numFmt formatCode="#,##0.0" sourceLinked="1"/>
        <c:majorTickMark val="out"/>
        <c:minorTickMark val="none"/>
        <c:tickLblPos val="nextTo"/>
        <c:crossAx val="39937152"/>
        <c:crosses val="autoZero"/>
        <c:crossBetween val="between"/>
      </c:valAx>
      <c:serAx>
        <c:axId val="38445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39939072"/>
        <c:crosses val="autoZero"/>
      </c:ser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581022</xdr:colOff>
      <xdr:row>12</xdr:row>
      <xdr:rowOff>176212</xdr:rowOff>
    </xdr:from>
    <xdr:to>
      <xdr:col>19</xdr:col>
      <xdr:colOff>371475</xdr:colOff>
      <xdr:row>24</xdr:row>
      <xdr:rowOff>95250</xdr:rowOff>
    </xdr:to>
    <xdr:graphicFrame macro="">
      <xdr:nvGraphicFramePr>
        <xdr:cNvPr id="14" name="Graf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2286000</xdr:colOff>
      <xdr:row>20</xdr:row>
      <xdr:rowOff>76200</xdr:rowOff>
    </xdr:from>
    <xdr:to>
      <xdr:col>9</xdr:col>
      <xdr:colOff>200028</xdr:colOff>
      <xdr:row>31</xdr:row>
      <xdr:rowOff>185738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37</xdr:row>
      <xdr:rowOff>185737</xdr:rowOff>
    </xdr:from>
    <xdr:to>
      <xdr:col>5</xdr:col>
      <xdr:colOff>171450</xdr:colOff>
      <xdr:row>49</xdr:row>
      <xdr:rowOff>9525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38</xdr:row>
      <xdr:rowOff>0</xdr:rowOff>
    </xdr:from>
    <xdr:to>
      <xdr:col>11</xdr:col>
      <xdr:colOff>152400</xdr:colOff>
      <xdr:row>49</xdr:row>
      <xdr:rowOff>14288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523874</xdr:colOff>
      <xdr:row>28</xdr:row>
      <xdr:rowOff>85725</xdr:rowOff>
    </xdr:from>
    <xdr:to>
      <xdr:col>19</xdr:col>
      <xdr:colOff>161924</xdr:colOff>
      <xdr:row>44</xdr:row>
      <xdr:rowOff>114300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19</xdr:col>
      <xdr:colOff>247650</xdr:colOff>
      <xdr:row>66</xdr:row>
      <xdr:rowOff>28575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2038350</xdr:colOff>
      <xdr:row>30</xdr:row>
      <xdr:rowOff>123825</xdr:rowOff>
    </xdr:from>
    <xdr:to>
      <xdr:col>10</xdr:col>
      <xdr:colOff>219075</xdr:colOff>
      <xdr:row>48</xdr:row>
      <xdr:rowOff>66675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64</xdr:row>
      <xdr:rowOff>14287</xdr:rowOff>
    </xdr:from>
    <xdr:to>
      <xdr:col>10</xdr:col>
      <xdr:colOff>514350</xdr:colOff>
      <xdr:row>76</xdr:row>
      <xdr:rowOff>61912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581022</xdr:colOff>
      <xdr:row>12</xdr:row>
      <xdr:rowOff>176212</xdr:rowOff>
    </xdr:from>
    <xdr:to>
      <xdr:col>18</xdr:col>
      <xdr:colOff>371475</xdr:colOff>
      <xdr:row>24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2286000</xdr:colOff>
      <xdr:row>19</xdr:row>
      <xdr:rowOff>76200</xdr:rowOff>
    </xdr:from>
    <xdr:to>
      <xdr:col>9</xdr:col>
      <xdr:colOff>200028</xdr:colOff>
      <xdr:row>30</xdr:row>
      <xdr:rowOff>185738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36</xdr:row>
      <xdr:rowOff>185737</xdr:rowOff>
    </xdr:from>
    <xdr:to>
      <xdr:col>5</xdr:col>
      <xdr:colOff>171450</xdr:colOff>
      <xdr:row>48</xdr:row>
      <xdr:rowOff>9525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37</xdr:row>
      <xdr:rowOff>0</xdr:rowOff>
    </xdr:from>
    <xdr:to>
      <xdr:col>11</xdr:col>
      <xdr:colOff>152400</xdr:colOff>
      <xdr:row>48</xdr:row>
      <xdr:rowOff>14288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523874</xdr:colOff>
      <xdr:row>28</xdr:row>
      <xdr:rowOff>85725</xdr:rowOff>
    </xdr:from>
    <xdr:to>
      <xdr:col>18</xdr:col>
      <xdr:colOff>161924</xdr:colOff>
      <xdr:row>44</xdr:row>
      <xdr:rowOff>114300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18</xdr:col>
      <xdr:colOff>247650</xdr:colOff>
      <xdr:row>66</xdr:row>
      <xdr:rowOff>28575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09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09_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3_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09_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09_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3_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13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3_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bílé"/>
      <sheetName val="Sklo barevné"/>
      <sheetName val="Kov"/>
      <sheetName val="Nápojový karton"/>
      <sheetName val="Směsný odpad"/>
    </sheetNames>
    <sheetDataSet>
      <sheetData sheetId="0"/>
      <sheetData sheetId="1">
        <row r="62">
          <cell r="G62">
            <v>324</v>
          </cell>
          <cell r="H62">
            <v>1489</v>
          </cell>
          <cell r="L62">
            <v>2</v>
          </cell>
          <cell r="M62">
            <v>1.92</v>
          </cell>
          <cell r="Q62">
            <v>415</v>
          </cell>
          <cell r="R62">
            <v>3857</v>
          </cell>
          <cell r="V62">
            <v>284</v>
          </cell>
          <cell r="W62">
            <v>243</v>
          </cell>
          <cell r="AA62">
            <v>93</v>
          </cell>
          <cell r="AB62">
            <v>99</v>
          </cell>
          <cell r="AK62">
            <v>1</v>
          </cell>
          <cell r="AL62">
            <v>1</v>
          </cell>
          <cell r="AP62">
            <v>1</v>
          </cell>
          <cell r="AQ62">
            <v>0</v>
          </cell>
        </row>
      </sheetData>
      <sheetData sheetId="2">
        <row r="62">
          <cell r="D62">
            <v>75.58595899999996</v>
          </cell>
        </row>
      </sheetData>
      <sheetData sheetId="3">
        <row r="62">
          <cell r="D62">
            <v>63.679780000000029</v>
          </cell>
        </row>
      </sheetData>
      <sheetData sheetId="4">
        <row r="62">
          <cell r="D62">
            <v>20.317700000000002</v>
          </cell>
        </row>
      </sheetData>
      <sheetData sheetId="5">
        <row r="62">
          <cell r="D62">
            <v>59.42489999999998</v>
          </cell>
        </row>
      </sheetData>
      <sheetData sheetId="6">
        <row r="62">
          <cell r="D62">
            <v>24.105</v>
          </cell>
        </row>
      </sheetData>
      <sheetData sheetId="7">
        <row r="62">
          <cell r="D62">
            <v>0.27821600000000019</v>
          </cell>
        </row>
      </sheetData>
      <sheetData sheetId="8">
        <row r="62">
          <cell r="D62">
            <v>1641.3438609999994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bílé"/>
      <sheetName val="Sklo barevné"/>
      <sheetName val="Kov"/>
      <sheetName val="Nápojový karton"/>
      <sheetName val="Směsný odpad"/>
    </sheetNames>
    <sheetDataSet>
      <sheetData sheetId="0"/>
      <sheetData sheetId="1">
        <row r="62">
          <cell r="G62">
            <v>330</v>
          </cell>
          <cell r="L62">
            <v>1</v>
          </cell>
          <cell r="Q62">
            <v>1</v>
          </cell>
          <cell r="V62">
            <v>428</v>
          </cell>
          <cell r="AA62">
            <v>289</v>
          </cell>
          <cell r="AF62">
            <v>98</v>
          </cell>
          <cell r="AK62">
            <v>5</v>
          </cell>
          <cell r="AP62">
            <v>1</v>
          </cell>
          <cell r="AU62">
            <v>0</v>
          </cell>
        </row>
      </sheetData>
      <sheetData sheetId="2">
        <row r="63">
          <cell r="D63">
            <v>95.636399999999952</v>
          </cell>
        </row>
      </sheetData>
      <sheetData sheetId="3">
        <row r="62">
          <cell r="D62">
            <v>59.43655909999999</v>
          </cell>
        </row>
      </sheetData>
      <sheetData sheetId="4">
        <row r="62">
          <cell r="D62">
            <v>26.765400000000003</v>
          </cell>
        </row>
      </sheetData>
      <sheetData sheetId="5">
        <row r="62">
          <cell r="D62">
            <v>55.613199999999999</v>
          </cell>
        </row>
      </sheetData>
      <sheetData sheetId="6">
        <row r="65">
          <cell r="D65">
            <v>123.589</v>
          </cell>
        </row>
      </sheetData>
      <sheetData sheetId="7">
        <row r="62">
          <cell r="D62">
            <v>2.2004408999999998</v>
          </cell>
        </row>
      </sheetData>
      <sheetData sheetId="8">
        <row r="62">
          <cell r="D62">
            <v>1506.7257199999999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čiré"/>
      <sheetName val="Sklo směsné"/>
      <sheetName val="Kov"/>
      <sheetName val="NK - sběr samostatně"/>
      <sheetName val="NK - sběr ve směsi"/>
      <sheetName val="Směsný odpad"/>
    </sheetNames>
    <sheetDataSet>
      <sheetData sheetId="0"/>
      <sheetData sheetId="1">
        <row r="62">
          <cell r="G62">
            <v>406</v>
          </cell>
          <cell r="H62">
            <v>2451</v>
          </cell>
          <cell r="L62">
            <v>3</v>
          </cell>
          <cell r="M62">
            <v>4</v>
          </cell>
          <cell r="Q62">
            <v>1</v>
          </cell>
          <cell r="R62">
            <v>3</v>
          </cell>
          <cell r="V62">
            <v>527</v>
          </cell>
          <cell r="W62">
            <v>4127</v>
          </cell>
          <cell r="AA62">
            <v>1</v>
          </cell>
          <cell r="AB62">
            <v>0</v>
          </cell>
          <cell r="AF62">
            <v>311</v>
          </cell>
          <cell r="AG62">
            <v>199</v>
          </cell>
          <cell r="AK62">
            <v>2</v>
          </cell>
          <cell r="AL62">
            <v>0</v>
          </cell>
          <cell r="AP62">
            <v>176</v>
          </cell>
          <cell r="AQ62">
            <v>109</v>
          </cell>
          <cell r="AU62">
            <v>32</v>
          </cell>
          <cell r="AV62">
            <v>0</v>
          </cell>
          <cell r="AZ62">
            <v>1</v>
          </cell>
          <cell r="BA62">
            <v>0</v>
          </cell>
          <cell r="BE62">
            <v>0</v>
          </cell>
          <cell r="BF62">
            <v>1</v>
          </cell>
          <cell r="BJ62">
            <v>0</v>
          </cell>
          <cell r="BK62">
            <v>0</v>
          </cell>
        </row>
      </sheetData>
      <sheetData sheetId="2">
        <row r="67">
          <cell r="D67">
            <v>82.894400000000019</v>
          </cell>
          <cell r="E67">
            <v>26.56</v>
          </cell>
        </row>
      </sheetData>
      <sheetData sheetId="3">
        <row r="63">
          <cell r="D63">
            <v>79.398999999999987</v>
          </cell>
        </row>
      </sheetData>
      <sheetData sheetId="4">
        <row r="62">
          <cell r="D62">
            <v>27.663999999999991</v>
          </cell>
        </row>
      </sheetData>
      <sheetData sheetId="5">
        <row r="64">
          <cell r="D64">
            <v>51.303600000000003</v>
          </cell>
        </row>
      </sheetData>
      <sheetData sheetId="6">
        <row r="91">
          <cell r="D91">
            <v>354.75630000000007</v>
          </cell>
        </row>
      </sheetData>
      <sheetData sheetId="7"/>
      <sheetData sheetId="8">
        <row r="62">
          <cell r="D62">
            <v>1.8848000000000005</v>
          </cell>
        </row>
      </sheetData>
      <sheetData sheetId="9">
        <row r="62">
          <cell r="D62">
            <v>1620.7350939999994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bílé"/>
      <sheetName val="Sklo barevné"/>
      <sheetName val="Kov"/>
      <sheetName val="Nápojový karton"/>
      <sheetName val="Směsný odpad"/>
    </sheetNames>
    <sheetDataSet>
      <sheetData sheetId="0"/>
      <sheetData sheetId="1"/>
      <sheetData sheetId="2">
        <row r="62">
          <cell r="D62">
            <v>93.564999999999998</v>
          </cell>
        </row>
      </sheetData>
      <sheetData sheetId="3">
        <row r="62">
          <cell r="D62">
            <v>65.064999999999984</v>
          </cell>
        </row>
      </sheetData>
      <sheetData sheetId="4">
        <row r="62">
          <cell r="D62">
            <v>21.091999999999999</v>
          </cell>
        </row>
      </sheetData>
      <sheetData sheetId="5">
        <row r="62">
          <cell r="D62">
            <v>99.766999999999982</v>
          </cell>
        </row>
      </sheetData>
      <sheetData sheetId="6">
        <row r="65">
          <cell r="D65">
            <v>139.11200000000002</v>
          </cell>
        </row>
      </sheetData>
      <sheetData sheetId="7">
        <row r="62">
          <cell r="D62">
            <v>2.4089999999999989</v>
          </cell>
        </row>
      </sheetData>
      <sheetData sheetId="8">
        <row r="62">
          <cell r="D62">
            <v>1619.5909999999999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bílé"/>
      <sheetName val="Sklo barevné"/>
      <sheetName val="Kov"/>
      <sheetName val="Nápojový karton"/>
      <sheetName val="Směsný odpad"/>
    </sheetNames>
    <sheetDataSet>
      <sheetData sheetId="0"/>
      <sheetData sheetId="1"/>
      <sheetData sheetId="2">
        <row r="62">
          <cell r="D62">
            <v>114.44039999999998</v>
          </cell>
        </row>
      </sheetData>
      <sheetData sheetId="3">
        <row r="62">
          <cell r="D62">
            <v>84.009333850000033</v>
          </cell>
        </row>
      </sheetData>
      <sheetData sheetId="4">
        <row r="62">
          <cell r="D62">
            <v>16.028299999999998</v>
          </cell>
        </row>
      </sheetData>
      <sheetData sheetId="5">
        <row r="62">
          <cell r="D62">
            <v>82.40270000000001</v>
          </cell>
        </row>
      </sheetData>
      <sheetData sheetId="6">
        <row r="62">
          <cell r="D62">
            <v>163.00450000000001</v>
          </cell>
        </row>
      </sheetData>
      <sheetData sheetId="7">
        <row r="62">
          <cell r="D62">
            <v>3.1101661499999986</v>
          </cell>
        </row>
      </sheetData>
      <sheetData sheetId="8">
        <row r="62">
          <cell r="D62">
            <v>1613.0875199999996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čiré"/>
      <sheetName val="Sklo směsné"/>
      <sheetName val="Kov"/>
      <sheetName val="NK - sběr samostatně"/>
      <sheetName val="NK - sběr ve směsi"/>
      <sheetName val="Směsný odpad"/>
    </sheetNames>
    <sheetDataSet>
      <sheetData sheetId="0"/>
      <sheetData sheetId="1"/>
      <sheetData sheetId="2">
        <row r="64">
          <cell r="D64">
            <v>76.519100000000009</v>
          </cell>
        </row>
      </sheetData>
      <sheetData sheetId="3">
        <row r="64">
          <cell r="D64">
            <v>65.977100000000007</v>
          </cell>
        </row>
      </sheetData>
      <sheetData sheetId="4">
        <row r="62">
          <cell r="D62">
            <v>20.473599999999998</v>
          </cell>
        </row>
      </sheetData>
      <sheetData sheetId="5">
        <row r="63">
          <cell r="D63">
            <v>58.547199999999989</v>
          </cell>
        </row>
      </sheetData>
      <sheetData sheetId="6">
        <row r="83">
          <cell r="D83">
            <v>263.25000000000011</v>
          </cell>
        </row>
      </sheetData>
      <sheetData sheetId="7"/>
      <sheetData sheetId="8">
        <row r="62">
          <cell r="D62">
            <v>2.2395999999999998</v>
          </cell>
        </row>
      </sheetData>
      <sheetData sheetId="9">
        <row r="62">
          <cell r="D62">
            <v>1603.1110939999994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čiré"/>
      <sheetName val="Sklo směsné"/>
      <sheetName val="Kov"/>
      <sheetName val="NK - sběr samostatně"/>
      <sheetName val="NK - sběr ve směsi"/>
      <sheetName val="Směsný odpad"/>
    </sheetNames>
    <sheetDataSet>
      <sheetData sheetId="0"/>
      <sheetData sheetId="1"/>
      <sheetData sheetId="2">
        <row r="65">
          <cell r="D65">
            <v>121.87980000000002</v>
          </cell>
        </row>
      </sheetData>
      <sheetData sheetId="3">
        <row r="62">
          <cell r="D62">
            <v>118.47730000000006</v>
          </cell>
        </row>
      </sheetData>
      <sheetData sheetId="4">
        <row r="62">
          <cell r="D62">
            <v>34.864200000000004</v>
          </cell>
        </row>
      </sheetData>
      <sheetData sheetId="5">
        <row r="62">
          <cell r="D62">
            <v>60.058900000000001</v>
          </cell>
        </row>
      </sheetData>
      <sheetData sheetId="6">
        <row r="97">
          <cell r="D97">
            <v>498.19610000000017</v>
          </cell>
        </row>
      </sheetData>
      <sheetData sheetId="7"/>
      <sheetData sheetId="8">
        <row r="62">
          <cell r="D62">
            <v>2.8208000000000015</v>
          </cell>
        </row>
      </sheetData>
      <sheetData sheetId="9">
        <row r="62">
          <cell r="D62">
            <v>1688.0303939999992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Nádoby"/>
      <sheetName val="Papír"/>
      <sheetName val="Plast"/>
      <sheetName val="Sklo čiré"/>
      <sheetName val="Sklo směsné"/>
      <sheetName val="Kov"/>
      <sheetName val="NK - sběr samostatně"/>
      <sheetName val="NK - sběr ve směsi"/>
      <sheetName val="Směsný odpad"/>
    </sheetNames>
    <sheetDataSet>
      <sheetData sheetId="0"/>
      <sheetData sheetId="1"/>
      <sheetData sheetId="2">
        <row r="66">
          <cell r="D66">
            <v>124.79309999999997</v>
          </cell>
        </row>
      </sheetData>
      <sheetData sheetId="3">
        <row r="63">
          <cell r="D63">
            <v>134.11529999999993</v>
          </cell>
        </row>
      </sheetData>
      <sheetData sheetId="4">
        <row r="62">
          <cell r="D62">
            <v>37.340800000000002</v>
          </cell>
        </row>
      </sheetData>
      <sheetData sheetId="5">
        <row r="64">
          <cell r="D64">
            <v>60.044100000000029</v>
          </cell>
        </row>
      </sheetData>
      <sheetData sheetId="6">
        <row r="87">
          <cell r="D87">
            <v>410.43729999999988</v>
          </cell>
        </row>
      </sheetData>
      <sheetData sheetId="7"/>
      <sheetData sheetId="8">
        <row r="62">
          <cell r="D62">
            <v>2.8610000000000002</v>
          </cell>
        </row>
      </sheetData>
      <sheetData sheetId="9">
        <row r="62">
          <cell r="D62">
            <v>1636.2426940000007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6" sqref="B16"/>
    </sheetView>
  </sheetViews>
  <sheetFormatPr defaultRowHeight="15" x14ac:dyDescent="0.25"/>
  <cols>
    <col min="1" max="1" width="20.140625" bestFit="1" customWidth="1"/>
    <col min="2" max="2" width="42.42578125" bestFit="1" customWidth="1"/>
    <col min="3" max="3" width="13.28515625" bestFit="1" customWidth="1"/>
    <col min="4" max="4" width="16.85546875" bestFit="1" customWidth="1"/>
    <col min="5" max="5" width="6" bestFit="1" customWidth="1"/>
    <col min="6" max="6" width="9.42578125" style="57" bestFit="1" customWidth="1"/>
    <col min="7" max="7" width="13.28515625" bestFit="1" customWidth="1"/>
    <col min="8" max="8" width="16.85546875" bestFit="1" customWidth="1"/>
    <col min="9" max="9" width="6" bestFit="1" customWidth="1"/>
    <col min="10" max="10" width="9.42578125" style="57" bestFit="1" customWidth="1"/>
    <col min="11" max="11" width="13.28515625" bestFit="1" customWidth="1"/>
    <col min="12" max="12" width="16.85546875" bestFit="1" customWidth="1"/>
    <col min="13" max="13" width="6" bestFit="1" customWidth="1"/>
    <col min="14" max="14" width="9.42578125" style="54" bestFit="1" customWidth="1"/>
  </cols>
  <sheetData>
    <row r="1" spans="1:14" ht="15.75" thickBot="1" x14ac:dyDescent="0.3">
      <c r="A1" s="137" t="s">
        <v>17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5.75" thickBot="1" x14ac:dyDescent="0.3">
      <c r="A2" s="138" t="s">
        <v>0</v>
      </c>
      <c r="B2" s="140" t="s">
        <v>1</v>
      </c>
      <c r="C2" s="144" t="s">
        <v>29</v>
      </c>
      <c r="D2" s="145"/>
      <c r="E2" s="145"/>
      <c r="F2" s="146"/>
      <c r="G2" s="144" t="s">
        <v>19</v>
      </c>
      <c r="H2" s="145"/>
      <c r="I2" s="145"/>
      <c r="J2" s="146"/>
      <c r="K2" s="142" t="s">
        <v>20</v>
      </c>
      <c r="L2" s="142"/>
      <c r="M2" s="142"/>
      <c r="N2" s="143"/>
    </row>
    <row r="3" spans="1:14" s="1" customFormat="1" ht="45.75" thickBot="1" x14ac:dyDescent="0.3">
      <c r="A3" s="139"/>
      <c r="B3" s="141"/>
      <c r="C3" s="5" t="s">
        <v>2</v>
      </c>
      <c r="D3" s="6" t="s">
        <v>3</v>
      </c>
      <c r="E3" s="19" t="s">
        <v>15</v>
      </c>
      <c r="F3" s="58" t="s">
        <v>21</v>
      </c>
      <c r="G3" s="5" t="s">
        <v>2</v>
      </c>
      <c r="H3" s="6" t="s">
        <v>3</v>
      </c>
      <c r="I3" s="19" t="s">
        <v>15</v>
      </c>
      <c r="J3" s="58" t="s">
        <v>21</v>
      </c>
      <c r="K3" s="32" t="s">
        <v>2</v>
      </c>
      <c r="L3" s="6" t="s">
        <v>3</v>
      </c>
      <c r="M3" s="19" t="s">
        <v>15</v>
      </c>
      <c r="N3" s="58" t="s">
        <v>21</v>
      </c>
    </row>
    <row r="4" spans="1:14" x14ac:dyDescent="0.25">
      <c r="A4" s="131" t="s">
        <v>4</v>
      </c>
      <c r="B4" s="21" t="s">
        <v>8</v>
      </c>
      <c r="C4" s="41">
        <f>[1]Nádoby!$G$62</f>
        <v>324</v>
      </c>
      <c r="D4" s="9">
        <f>[1]Nádoby!$H$62</f>
        <v>1489</v>
      </c>
      <c r="E4" s="21">
        <v>58</v>
      </c>
      <c r="F4" s="123">
        <f>[1]Papír!$D$62</f>
        <v>75.58595899999996</v>
      </c>
      <c r="G4" s="41">
        <f>[2]Nádoby!$F$62</f>
        <v>0</v>
      </c>
      <c r="H4" s="9">
        <f>[2]Nádoby!$G$62</f>
        <v>330</v>
      </c>
      <c r="I4" s="21">
        <v>58</v>
      </c>
      <c r="J4" s="123">
        <f>[2]Papír!$D$63</f>
        <v>95.636399999999952</v>
      </c>
      <c r="K4" s="33">
        <f>[3]Nádoby!$G$62</f>
        <v>406</v>
      </c>
      <c r="L4" s="9">
        <f>[3]Nádoby!$H$62</f>
        <v>2451</v>
      </c>
      <c r="M4" s="21">
        <v>58</v>
      </c>
      <c r="N4" s="123">
        <f>[3]Papír!$D$67+[3]Papír!$E$67</f>
        <v>109.45440000000002</v>
      </c>
    </row>
    <row r="5" spans="1:14" x14ac:dyDescent="0.25">
      <c r="A5" s="131"/>
      <c r="B5" s="21" t="s">
        <v>24</v>
      </c>
      <c r="C5" s="41">
        <f>[1]Nádoby!$L$62</f>
        <v>2</v>
      </c>
      <c r="D5" s="9">
        <f>[1]Nádoby!$M$62</f>
        <v>1.92</v>
      </c>
      <c r="E5" s="21">
        <v>1</v>
      </c>
      <c r="F5" s="124"/>
      <c r="G5" s="41">
        <f>[2]Nádoby!$K$62</f>
        <v>0</v>
      </c>
      <c r="H5" s="9">
        <f>[2]Nádoby!$L$62</f>
        <v>1</v>
      </c>
      <c r="I5" s="21">
        <v>1</v>
      </c>
      <c r="J5" s="124"/>
      <c r="K5" s="33" t="s">
        <v>18</v>
      </c>
      <c r="L5" s="9" t="s">
        <v>18</v>
      </c>
      <c r="M5" s="21" t="s">
        <v>18</v>
      </c>
      <c r="N5" s="124"/>
    </row>
    <row r="6" spans="1:14" x14ac:dyDescent="0.25">
      <c r="A6" s="132"/>
      <c r="B6" s="22" t="s">
        <v>6</v>
      </c>
      <c r="C6" s="43" t="s">
        <v>18</v>
      </c>
      <c r="D6" s="11" t="s">
        <v>18</v>
      </c>
      <c r="E6" s="23" t="s">
        <v>18</v>
      </c>
      <c r="F6" s="124"/>
      <c r="G6" s="42">
        <f>[3]Nádoby!$Q$62</f>
        <v>1</v>
      </c>
      <c r="H6" s="10">
        <v>0</v>
      </c>
      <c r="I6" s="22">
        <v>1</v>
      </c>
      <c r="J6" s="124"/>
      <c r="K6" s="34">
        <f>[3]Nádoby!$Q$62</f>
        <v>1</v>
      </c>
      <c r="L6" s="10">
        <f>[3]Nádoby!$R$62</f>
        <v>3</v>
      </c>
      <c r="M6" s="22">
        <v>1</v>
      </c>
      <c r="N6" s="124"/>
    </row>
    <row r="7" spans="1:14" x14ac:dyDescent="0.25">
      <c r="A7" s="132"/>
      <c r="B7" s="22" t="s">
        <v>13</v>
      </c>
      <c r="C7" s="43" t="s">
        <v>18</v>
      </c>
      <c r="D7" s="11" t="s">
        <v>18</v>
      </c>
      <c r="E7" s="23" t="s">
        <v>18</v>
      </c>
      <c r="F7" s="124"/>
      <c r="G7" s="42">
        <f>[2]Nádoby!$P$62</f>
        <v>0</v>
      </c>
      <c r="H7" s="10">
        <f>[2]Nádoby!$Q$62</f>
        <v>1</v>
      </c>
      <c r="I7" s="22">
        <v>1</v>
      </c>
      <c r="J7" s="124"/>
      <c r="K7" s="34" t="s">
        <v>18</v>
      </c>
      <c r="L7" s="10" t="s">
        <v>18</v>
      </c>
      <c r="M7" s="22" t="s">
        <v>18</v>
      </c>
      <c r="N7" s="124"/>
    </row>
    <row r="8" spans="1:14" x14ac:dyDescent="0.25">
      <c r="A8" s="132"/>
      <c r="B8" s="22" t="s">
        <v>5</v>
      </c>
      <c r="C8" s="43" t="s">
        <v>18</v>
      </c>
      <c r="D8" s="11" t="s">
        <v>18</v>
      </c>
      <c r="E8" s="23" t="s">
        <v>18</v>
      </c>
      <c r="F8" s="125"/>
      <c r="G8" s="43" t="s">
        <v>18</v>
      </c>
      <c r="H8" s="11" t="s">
        <v>18</v>
      </c>
      <c r="I8" s="23" t="s">
        <v>18</v>
      </c>
      <c r="J8" s="125"/>
      <c r="K8" s="34">
        <f>[3]Nádoby!$L$62</f>
        <v>3</v>
      </c>
      <c r="L8" s="10">
        <f>[3]Nádoby!$M$62</f>
        <v>4</v>
      </c>
      <c r="M8" s="22">
        <v>5</v>
      </c>
      <c r="N8" s="125"/>
    </row>
    <row r="9" spans="1:14" ht="15" customHeight="1" x14ac:dyDescent="0.25">
      <c r="A9" s="133" t="s">
        <v>7</v>
      </c>
      <c r="B9" s="24" t="s">
        <v>8</v>
      </c>
      <c r="C9" s="44">
        <f>[1]Nádoby!$Q$62</f>
        <v>415</v>
      </c>
      <c r="D9" s="13">
        <f>[1]Nádoby!$R$62</f>
        <v>3857</v>
      </c>
      <c r="E9" s="24">
        <v>59</v>
      </c>
      <c r="F9" s="59"/>
      <c r="G9" s="44">
        <f>[2]Nádoby!$U$62</f>
        <v>0</v>
      </c>
      <c r="H9" s="13">
        <f>[2]Nádoby!$V$62</f>
        <v>428</v>
      </c>
      <c r="I9" s="24">
        <v>59</v>
      </c>
      <c r="J9" s="59"/>
      <c r="K9" s="35">
        <f>[3]Nádoby!$V$62</f>
        <v>527</v>
      </c>
      <c r="L9" s="13">
        <f>[3]Nádoby!$W$62</f>
        <v>4127</v>
      </c>
      <c r="M9" s="24">
        <v>59</v>
      </c>
      <c r="N9" s="62"/>
    </row>
    <row r="10" spans="1:14" x14ac:dyDescent="0.25">
      <c r="A10" s="133"/>
      <c r="B10" s="24" t="s">
        <v>6</v>
      </c>
      <c r="C10" s="69" t="s">
        <v>18</v>
      </c>
      <c r="D10" s="70" t="s">
        <v>18</v>
      </c>
      <c r="E10" s="71" t="s">
        <v>18</v>
      </c>
      <c r="F10" s="60"/>
      <c r="G10" s="69" t="s">
        <v>18</v>
      </c>
      <c r="H10" s="70" t="s">
        <v>18</v>
      </c>
      <c r="I10" s="71" t="s">
        <v>18</v>
      </c>
      <c r="J10" s="60"/>
      <c r="K10" s="35">
        <f>[3]Nádoby!$AA$62</f>
        <v>1</v>
      </c>
      <c r="L10" s="13">
        <f>[3]Nádoby!$AB$62</f>
        <v>0</v>
      </c>
      <c r="M10" s="24">
        <v>1</v>
      </c>
      <c r="N10" s="63"/>
    </row>
    <row r="11" spans="1:14" x14ac:dyDescent="0.25">
      <c r="A11" s="12" t="s">
        <v>22</v>
      </c>
      <c r="B11" s="24" t="s">
        <v>18</v>
      </c>
      <c r="C11" s="69" t="s">
        <v>18</v>
      </c>
      <c r="D11" s="70" t="s">
        <v>18</v>
      </c>
      <c r="E11" s="71" t="s">
        <v>18</v>
      </c>
      <c r="F11" s="60">
        <f>[1]Plast!$D$62</f>
        <v>63.679780000000029</v>
      </c>
      <c r="G11" s="69" t="s">
        <v>18</v>
      </c>
      <c r="H11" s="70" t="s">
        <v>18</v>
      </c>
      <c r="I11" s="71" t="s">
        <v>18</v>
      </c>
      <c r="J11" s="60">
        <f>[2]Plast!$D$62</f>
        <v>59.43655909999999</v>
      </c>
      <c r="K11" s="72" t="s">
        <v>18</v>
      </c>
      <c r="L11" s="70" t="s">
        <v>18</v>
      </c>
      <c r="M11" s="71" t="s">
        <v>18</v>
      </c>
      <c r="N11" s="63">
        <f>[3]Plast!$D$63</f>
        <v>79.398999999999987</v>
      </c>
    </row>
    <row r="12" spans="1:14" x14ac:dyDescent="0.25">
      <c r="A12" s="12" t="s">
        <v>23</v>
      </c>
      <c r="B12" s="24" t="s">
        <v>18</v>
      </c>
      <c r="C12" s="69" t="s">
        <v>18</v>
      </c>
      <c r="D12" s="70" t="s">
        <v>18</v>
      </c>
      <c r="E12" s="71" t="s">
        <v>18</v>
      </c>
      <c r="F12" s="61">
        <f>'[1]Nápojový karton'!$D$62</f>
        <v>0.27821600000000019</v>
      </c>
      <c r="G12" s="69" t="s">
        <v>18</v>
      </c>
      <c r="H12" s="70" t="s">
        <v>18</v>
      </c>
      <c r="I12" s="71" t="s">
        <v>18</v>
      </c>
      <c r="J12" s="61">
        <f>'[2]Nápojový karton'!$D$62</f>
        <v>2.2004408999999998</v>
      </c>
      <c r="K12" s="72" t="s">
        <v>18</v>
      </c>
      <c r="L12" s="70" t="s">
        <v>18</v>
      </c>
      <c r="M12" s="71" t="s">
        <v>18</v>
      </c>
      <c r="N12" s="64">
        <f>'[3]NK - sběr ve směsi'!$D$62</f>
        <v>1.8848000000000005</v>
      </c>
    </row>
    <row r="13" spans="1:14" x14ac:dyDescent="0.25">
      <c r="A13" s="134" t="s">
        <v>9</v>
      </c>
      <c r="B13" s="25" t="s">
        <v>10</v>
      </c>
      <c r="C13" s="45">
        <f>[1]Nádoby!$V$62</f>
        <v>284</v>
      </c>
      <c r="D13" s="14">
        <f>[1]Nádoby!$W$62</f>
        <v>243</v>
      </c>
      <c r="E13" s="25">
        <v>59</v>
      </c>
      <c r="F13" s="126">
        <f>'[1]Sklo barevné'!$D$62</f>
        <v>59.42489999999998</v>
      </c>
      <c r="G13" s="45">
        <f>[2]Nádoby!$Z$62</f>
        <v>0</v>
      </c>
      <c r="H13" s="14">
        <f>[2]Nádoby!$AA$62</f>
        <v>289</v>
      </c>
      <c r="I13" s="25">
        <v>59</v>
      </c>
      <c r="J13" s="126">
        <f>'[2]Sklo barevné'!$D$62</f>
        <v>55.613199999999999</v>
      </c>
      <c r="K13" s="36">
        <f>[3]Nádoby!$AF$62</f>
        <v>311</v>
      </c>
      <c r="L13" s="14">
        <f>[3]Nádoby!$AG$62</f>
        <v>199</v>
      </c>
      <c r="M13" s="25">
        <v>59</v>
      </c>
      <c r="N13" s="126">
        <f>'[3]Sklo směsné'!$D$64</f>
        <v>51.303600000000003</v>
      </c>
    </row>
    <row r="14" spans="1:14" x14ac:dyDescent="0.25">
      <c r="A14" s="134"/>
      <c r="B14" s="25" t="s">
        <v>6</v>
      </c>
      <c r="C14" s="46" t="s">
        <v>18</v>
      </c>
      <c r="D14" s="15" t="s">
        <v>18</v>
      </c>
      <c r="E14" s="26" t="s">
        <v>18</v>
      </c>
      <c r="F14" s="127"/>
      <c r="G14" s="46" t="s">
        <v>18</v>
      </c>
      <c r="H14" s="15" t="s">
        <v>18</v>
      </c>
      <c r="I14" s="26" t="s">
        <v>18</v>
      </c>
      <c r="J14" s="127"/>
      <c r="K14" s="36">
        <f>[3]Nádoby!$AK$62</f>
        <v>2</v>
      </c>
      <c r="L14" s="14">
        <f>[3]Nádoby!$AL$62</f>
        <v>0</v>
      </c>
      <c r="M14" s="25">
        <v>2</v>
      </c>
      <c r="N14" s="127"/>
    </row>
    <row r="15" spans="1:14" x14ac:dyDescent="0.25">
      <c r="A15" s="4" t="s">
        <v>11</v>
      </c>
      <c r="B15" s="27" t="s">
        <v>10</v>
      </c>
      <c r="C15" s="47">
        <f>[1]Nádoby!$AA$62</f>
        <v>93</v>
      </c>
      <c r="D15" s="2">
        <f>[1]Nádoby!$AB$62</f>
        <v>99</v>
      </c>
      <c r="E15" s="27">
        <v>16</v>
      </c>
      <c r="F15" s="55">
        <f>'[1]Sklo bílé'!$D$62</f>
        <v>20.317700000000002</v>
      </c>
      <c r="G15" s="47">
        <f>[2]Nádoby!$AE$62</f>
        <v>0</v>
      </c>
      <c r="H15" s="2">
        <f>[2]Nádoby!$AF$62</f>
        <v>98</v>
      </c>
      <c r="I15" s="27">
        <v>16</v>
      </c>
      <c r="J15" s="55">
        <f>'[2]Sklo bílé'!$D$62</f>
        <v>26.765400000000003</v>
      </c>
      <c r="K15" s="37">
        <f>[3]Nádoby!$AP$62</f>
        <v>176</v>
      </c>
      <c r="L15" s="2">
        <f>[3]Nádoby!$AQ$62</f>
        <v>109</v>
      </c>
      <c r="M15" s="27">
        <v>25</v>
      </c>
      <c r="N15" s="51">
        <f>'[3]Sklo čiré'!$D$62</f>
        <v>27.663999999999991</v>
      </c>
    </row>
    <row r="16" spans="1:14" x14ac:dyDescent="0.25">
      <c r="A16" s="135" t="s">
        <v>12</v>
      </c>
      <c r="B16" s="28" t="s">
        <v>13</v>
      </c>
      <c r="C16" s="48">
        <f>[1]Nádoby!$AK$62</f>
        <v>1</v>
      </c>
      <c r="D16" s="16">
        <f>[1]Nádoby!$AL$62</f>
        <v>1</v>
      </c>
      <c r="E16" s="28">
        <v>1</v>
      </c>
      <c r="F16" s="128">
        <f>[1]Kov!$D$62</f>
        <v>24.105</v>
      </c>
      <c r="G16" s="48">
        <f>[2]Nádoby!$AO$62</f>
        <v>0</v>
      </c>
      <c r="H16" s="16">
        <f>[2]Nádoby!$AP$62</f>
        <v>1</v>
      </c>
      <c r="I16" s="28">
        <v>1</v>
      </c>
      <c r="J16" s="128">
        <f>[2]Kov!$D$65</f>
        <v>123.589</v>
      </c>
      <c r="K16" s="38">
        <f>[3]Nádoby!$AU$62</f>
        <v>32</v>
      </c>
      <c r="L16" s="16">
        <f>[3]Nádoby!$AV$62</f>
        <v>0</v>
      </c>
      <c r="M16" s="28">
        <v>32</v>
      </c>
      <c r="N16" s="147">
        <f>[3]Kov!$D$91</f>
        <v>354.75630000000007</v>
      </c>
    </row>
    <row r="17" spans="1:14" x14ac:dyDescent="0.25">
      <c r="A17" s="135"/>
      <c r="B17" s="28" t="s">
        <v>6</v>
      </c>
      <c r="C17" s="48">
        <f>[1]Nádoby!$AP$62</f>
        <v>1</v>
      </c>
      <c r="D17" s="16">
        <f>[1]Nádoby!$AQ$62</f>
        <v>0</v>
      </c>
      <c r="E17" s="28">
        <v>1</v>
      </c>
      <c r="F17" s="129"/>
      <c r="G17" s="48">
        <f>[2]Nádoby!$AJ$62</f>
        <v>0</v>
      </c>
      <c r="H17" s="16">
        <f>[2]Nádoby!$AK$62</f>
        <v>5</v>
      </c>
      <c r="I17" s="28">
        <v>5</v>
      </c>
      <c r="J17" s="129"/>
      <c r="K17" s="38">
        <f>[3]Nádoby!$AZ$62</f>
        <v>1</v>
      </c>
      <c r="L17" s="16">
        <f>[3]Nádoby!$BA$62</f>
        <v>0</v>
      </c>
      <c r="M17" s="28">
        <v>1</v>
      </c>
      <c r="N17" s="148"/>
    </row>
    <row r="18" spans="1:14" x14ac:dyDescent="0.25">
      <c r="A18" s="135"/>
      <c r="B18" s="28" t="s">
        <v>5</v>
      </c>
      <c r="C18" s="73" t="s">
        <v>18</v>
      </c>
      <c r="D18" s="74" t="s">
        <v>18</v>
      </c>
      <c r="E18" s="75" t="s">
        <v>18</v>
      </c>
      <c r="F18" s="130"/>
      <c r="G18" s="48">
        <f>[2]Nádoby!$AT$62</f>
        <v>0</v>
      </c>
      <c r="H18" s="16">
        <f>[2]Nádoby!$AU$62</f>
        <v>0</v>
      </c>
      <c r="I18" s="28">
        <v>3</v>
      </c>
      <c r="J18" s="130"/>
      <c r="K18" s="38">
        <f>[3]Nádoby!$BE$62</f>
        <v>0</v>
      </c>
      <c r="L18" s="16">
        <f>[3]Nádoby!$BF$62</f>
        <v>1</v>
      </c>
      <c r="M18" s="28">
        <v>1</v>
      </c>
      <c r="N18" s="148"/>
    </row>
    <row r="19" spans="1:14" ht="15.75" thickBot="1" x14ac:dyDescent="0.3">
      <c r="A19" s="136"/>
      <c r="B19" s="30" t="s">
        <v>14</v>
      </c>
      <c r="C19" s="49" t="s">
        <v>18</v>
      </c>
      <c r="D19" s="17" t="s">
        <v>18</v>
      </c>
      <c r="E19" s="29" t="s">
        <v>18</v>
      </c>
      <c r="F19" s="65" t="s">
        <v>18</v>
      </c>
      <c r="G19" s="49" t="s">
        <v>18</v>
      </c>
      <c r="H19" s="17" t="s">
        <v>18</v>
      </c>
      <c r="I19" s="29" t="s">
        <v>18</v>
      </c>
      <c r="J19" s="52" t="s">
        <v>18</v>
      </c>
      <c r="K19" s="39">
        <f>[3]Nádoby!$BJ$62</f>
        <v>0</v>
      </c>
      <c r="L19" s="18">
        <f>[3]Nádoby!$BK$62</f>
        <v>0</v>
      </c>
      <c r="M19" s="30">
        <v>8</v>
      </c>
      <c r="N19" s="149"/>
    </row>
    <row r="20" spans="1:14" s="3" customFormat="1" ht="15.75" thickBot="1" x14ac:dyDescent="0.3">
      <c r="A20" s="7" t="s">
        <v>16</v>
      </c>
      <c r="B20" s="31"/>
      <c r="C20" s="50">
        <f>SUM(C4:C19)</f>
        <v>1120</v>
      </c>
      <c r="D20" s="8">
        <f>SUM(D4:D19)</f>
        <v>5690.92</v>
      </c>
      <c r="E20" s="20"/>
      <c r="F20" s="56">
        <f>SUM(F4:F19)</f>
        <v>243.39155499999995</v>
      </c>
      <c r="G20" s="50">
        <f>SUM(G4:G19)</f>
        <v>1</v>
      </c>
      <c r="H20" s="8">
        <f t="shared" ref="H20" si="0">SUM(H4:H19)</f>
        <v>1153</v>
      </c>
      <c r="I20" s="20"/>
      <c r="J20" s="56">
        <f>SUM(J4:J19)</f>
        <v>363.24099999999993</v>
      </c>
      <c r="K20" s="40">
        <f>SUM(K4:K19)</f>
        <v>1460</v>
      </c>
      <c r="L20" s="8">
        <f>SUM(L4:L19)</f>
        <v>6894</v>
      </c>
      <c r="M20" s="20"/>
      <c r="N20" s="53">
        <f>SUM(N4:N19)</f>
        <v>624.46210000000008</v>
      </c>
    </row>
  </sheetData>
  <mergeCells count="19">
    <mergeCell ref="J4:J8"/>
    <mergeCell ref="J13:J14"/>
    <mergeCell ref="J16:J18"/>
    <mergeCell ref="N13:N14"/>
    <mergeCell ref="N4:N8"/>
    <mergeCell ref="N16:N19"/>
    <mergeCell ref="A1:N1"/>
    <mergeCell ref="A2:A3"/>
    <mergeCell ref="B2:B3"/>
    <mergeCell ref="K2:N2"/>
    <mergeCell ref="G2:J2"/>
    <mergeCell ref="C2:F2"/>
    <mergeCell ref="F4:F8"/>
    <mergeCell ref="F13:F14"/>
    <mergeCell ref="F16:F18"/>
    <mergeCell ref="A4:A8"/>
    <mergeCell ref="A9:A10"/>
    <mergeCell ref="A13:A14"/>
    <mergeCell ref="A16:A1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8"/>
  <sheetViews>
    <sheetView tabSelected="1" workbookViewId="0">
      <selection activeCell="A22" sqref="A22"/>
    </sheetView>
  </sheetViews>
  <sheetFormatPr defaultRowHeight="15" x14ac:dyDescent="0.25"/>
  <cols>
    <col min="1" max="1" width="34.85546875" bestFit="1" customWidth="1"/>
    <col min="14" max="14" width="9.28515625" bestFit="1" customWidth="1"/>
    <col min="15" max="15" width="9.28515625" customWidth="1"/>
    <col min="16" max="16" width="15.5703125" bestFit="1" customWidth="1"/>
    <col min="17" max="17" width="12" bestFit="1" customWidth="1"/>
    <col min="18" max="18" width="8.42578125" bestFit="1" customWidth="1"/>
    <col min="19" max="19" width="8.140625" bestFit="1" customWidth="1"/>
    <col min="20" max="20" width="13.85546875" bestFit="1" customWidth="1"/>
    <col min="21" max="27" width="8.85546875" bestFit="1" customWidth="1"/>
  </cols>
  <sheetData>
    <row r="1" spans="1:29" x14ac:dyDescent="0.25">
      <c r="A1" s="150" t="s">
        <v>38</v>
      </c>
      <c r="B1" s="150"/>
      <c r="C1" s="150"/>
      <c r="D1" s="150"/>
      <c r="E1" s="150"/>
      <c r="F1" s="150"/>
      <c r="G1" s="150"/>
      <c r="H1" s="150"/>
      <c r="I1" s="150"/>
      <c r="J1" s="150"/>
      <c r="K1" s="77"/>
    </row>
    <row r="2" spans="1:29" x14ac:dyDescent="0.25">
      <c r="A2" s="151" t="s">
        <v>0</v>
      </c>
      <c r="B2" s="152" t="s">
        <v>21</v>
      </c>
      <c r="C2" s="152"/>
      <c r="D2" s="152"/>
      <c r="E2" s="152"/>
      <c r="F2" s="152"/>
      <c r="G2" s="152"/>
      <c r="H2" s="152"/>
      <c r="I2" s="152"/>
      <c r="J2" s="152"/>
      <c r="K2" s="152"/>
    </row>
    <row r="3" spans="1:29" ht="30" x14ac:dyDescent="0.25">
      <c r="A3" s="151"/>
      <c r="B3" s="78" t="s">
        <v>29</v>
      </c>
      <c r="C3" s="78" t="s">
        <v>30</v>
      </c>
      <c r="D3" s="78" t="s">
        <v>31</v>
      </c>
      <c r="E3" s="78" t="s">
        <v>19</v>
      </c>
      <c r="F3" s="78" t="s">
        <v>35</v>
      </c>
      <c r="G3" s="78" t="s">
        <v>32</v>
      </c>
      <c r="H3" s="78" t="s">
        <v>33</v>
      </c>
      <c r="I3" s="78" t="s">
        <v>34</v>
      </c>
      <c r="J3" s="78" t="s">
        <v>20</v>
      </c>
      <c r="K3" s="78" t="s">
        <v>36</v>
      </c>
    </row>
    <row r="4" spans="1:29" x14ac:dyDescent="0.25">
      <c r="A4" s="79" t="s">
        <v>4</v>
      </c>
      <c r="B4" s="105">
        <f>[1]Papír!$D$62</f>
        <v>75.58595899999996</v>
      </c>
      <c r="C4" s="105">
        <f>[4]Papír!$D$62</f>
        <v>93.564999999999998</v>
      </c>
      <c r="D4" s="105">
        <f>[5]Papír!$D$62</f>
        <v>114.44039999999998</v>
      </c>
      <c r="E4" s="106">
        <f>[2]Papír!$D$63</f>
        <v>95.636399999999952</v>
      </c>
      <c r="F4" s="106">
        <f>SUM(B4:E4)</f>
        <v>379.22775899999988</v>
      </c>
      <c r="G4" s="105">
        <f>[6]Papír!$D$64</f>
        <v>76.519100000000009</v>
      </c>
      <c r="H4" s="105">
        <f>[7]Papír!$D$65</f>
        <v>121.87980000000002</v>
      </c>
      <c r="I4" s="105">
        <f>[8]Papír!$D$66</f>
        <v>124.79309999999997</v>
      </c>
      <c r="J4" s="106">
        <f>[3]Papír!$D$67+[3]Papír!$E$67</f>
        <v>109.45440000000002</v>
      </c>
      <c r="K4" s="106">
        <f>SUM(G4:J4)</f>
        <v>432.64640000000003</v>
      </c>
      <c r="W4" s="67"/>
      <c r="Y4" s="67"/>
      <c r="AA4" s="67"/>
      <c r="AC4" s="67"/>
    </row>
    <row r="5" spans="1:29" x14ac:dyDescent="0.25">
      <c r="A5" s="80" t="s">
        <v>7</v>
      </c>
      <c r="B5" s="107" t="s">
        <v>18</v>
      </c>
      <c r="C5" s="107" t="s">
        <v>18</v>
      </c>
      <c r="D5" s="107" t="s">
        <v>18</v>
      </c>
      <c r="E5" s="107" t="s">
        <v>18</v>
      </c>
      <c r="F5" s="107" t="s">
        <v>18</v>
      </c>
      <c r="G5" s="107" t="s">
        <v>18</v>
      </c>
      <c r="H5" s="107" t="s">
        <v>18</v>
      </c>
      <c r="I5" s="107" t="s">
        <v>18</v>
      </c>
      <c r="J5" s="107" t="s">
        <v>18</v>
      </c>
      <c r="K5" s="107" t="s">
        <v>18</v>
      </c>
      <c r="N5" s="67" t="s">
        <v>4</v>
      </c>
      <c r="O5" s="67" t="s">
        <v>25</v>
      </c>
      <c r="P5" s="67" t="s">
        <v>26</v>
      </c>
      <c r="Q5" s="67" t="s">
        <v>9</v>
      </c>
      <c r="R5" s="67" t="s">
        <v>11</v>
      </c>
      <c r="S5" s="67" t="s">
        <v>12</v>
      </c>
      <c r="T5" s="67" t="s">
        <v>27</v>
      </c>
      <c r="U5" s="67" t="s">
        <v>28</v>
      </c>
    </row>
    <row r="6" spans="1:29" x14ac:dyDescent="0.25">
      <c r="A6" s="80" t="s">
        <v>22</v>
      </c>
      <c r="B6" s="107">
        <f>[1]Plast!$D$62</f>
        <v>63.679780000000029</v>
      </c>
      <c r="C6" s="107">
        <f>[4]Plast!$D$62</f>
        <v>65.064999999999984</v>
      </c>
      <c r="D6" s="107">
        <f>[5]Plast!$D$62</f>
        <v>84.009333850000033</v>
      </c>
      <c r="E6" s="107">
        <f>[2]Plast!$D$62</f>
        <v>59.43655909999999</v>
      </c>
      <c r="F6" s="107">
        <f>SUM(B6:E6)</f>
        <v>272.19067295000008</v>
      </c>
      <c r="G6" s="108">
        <f>[6]Plast!$D$64</f>
        <v>65.977100000000007</v>
      </c>
      <c r="H6" s="108">
        <f>[7]Plast!$D$62</f>
        <v>118.47730000000006</v>
      </c>
      <c r="I6" s="108">
        <f>[8]Plast!$D$63</f>
        <v>134.11529999999993</v>
      </c>
      <c r="J6" s="108">
        <f>[3]Plast!$D$63</f>
        <v>79.398999999999987</v>
      </c>
      <c r="K6" s="107">
        <f>SUM(G6:J6)</f>
        <v>397.96870000000001</v>
      </c>
      <c r="M6" t="s">
        <v>41</v>
      </c>
      <c r="N6" s="68">
        <f>F4</f>
        <v>379.22775899999988</v>
      </c>
      <c r="O6" s="68">
        <f>F6</f>
        <v>272.19067295000008</v>
      </c>
      <c r="P6" s="68">
        <f>F7</f>
        <v>7.9978230499999974</v>
      </c>
      <c r="Q6" s="68">
        <f>F8</f>
        <v>297.20779999999996</v>
      </c>
      <c r="R6" s="68">
        <f>F9</f>
        <v>84.203400000000002</v>
      </c>
      <c r="S6" s="68">
        <f>F10</f>
        <v>449.81049999999999</v>
      </c>
      <c r="T6" s="68">
        <f>F12</f>
        <v>6380.7481009999992</v>
      </c>
      <c r="U6" s="68">
        <f>N6+O6+P6+Q6+R6+S6+T6</f>
        <v>7871.3860559999994</v>
      </c>
    </row>
    <row r="7" spans="1:29" x14ac:dyDescent="0.25">
      <c r="A7" s="85" t="s">
        <v>23</v>
      </c>
      <c r="B7" s="109">
        <f>'[1]Nápojový karton'!$D$62</f>
        <v>0.27821600000000019</v>
      </c>
      <c r="C7" s="109">
        <f>'[4]Nápojový karton'!$D$62</f>
        <v>2.4089999999999989</v>
      </c>
      <c r="D7" s="109">
        <f>'[5]Nápojový karton'!$D$62</f>
        <v>3.1101661499999986</v>
      </c>
      <c r="E7" s="109">
        <f>'[2]Nápojový karton'!$D$62</f>
        <v>2.2004408999999998</v>
      </c>
      <c r="F7" s="109">
        <f>SUM(B7:E7)</f>
        <v>7.9978230499999974</v>
      </c>
      <c r="G7" s="110">
        <f>'[6]NK - sběr ve směsi'!$D$62</f>
        <v>2.2395999999999998</v>
      </c>
      <c r="H7" s="110">
        <f>'[7]NK - sběr ve směsi'!$D$62</f>
        <v>2.8208000000000015</v>
      </c>
      <c r="I7" s="110">
        <f>'[8]NK - sběr ve směsi'!$D$62</f>
        <v>2.8610000000000002</v>
      </c>
      <c r="J7" s="110">
        <f>'[3]NK - sběr ve směsi'!$D$62</f>
        <v>1.8848000000000005</v>
      </c>
      <c r="K7" s="109">
        <f>SUM(G7:J7)</f>
        <v>9.8062000000000022</v>
      </c>
      <c r="M7" t="s">
        <v>42</v>
      </c>
      <c r="N7" s="68">
        <f>K4</f>
        <v>432.64640000000003</v>
      </c>
      <c r="O7" s="68">
        <f>K6</f>
        <v>397.96870000000001</v>
      </c>
      <c r="P7" s="68">
        <f>K7</f>
        <v>9.8062000000000022</v>
      </c>
      <c r="Q7" s="68">
        <f>K8</f>
        <v>229.95380000000006</v>
      </c>
      <c r="R7" s="68">
        <f>K9</f>
        <v>120.34259999999999</v>
      </c>
      <c r="S7" s="68">
        <f>K10</f>
        <v>1526.6397000000002</v>
      </c>
      <c r="T7" s="68">
        <f>K12</f>
        <v>6548.1192759999985</v>
      </c>
      <c r="U7" s="68">
        <f>N7+O7+P7+Q7+R7+S7+T7</f>
        <v>9265.4766759999984</v>
      </c>
    </row>
    <row r="8" spans="1:29" x14ac:dyDescent="0.25">
      <c r="A8" s="81" t="s">
        <v>9</v>
      </c>
      <c r="B8" s="111">
        <f>'[1]Sklo barevné'!$D$62</f>
        <v>59.42489999999998</v>
      </c>
      <c r="C8" s="111">
        <f>'[4]Sklo barevné'!$D$62</f>
        <v>99.766999999999982</v>
      </c>
      <c r="D8" s="111">
        <f>'[5]Sklo barevné'!$D$62</f>
        <v>82.40270000000001</v>
      </c>
      <c r="E8" s="112">
        <f>'[2]Sklo barevné'!$D$62</f>
        <v>55.613199999999999</v>
      </c>
      <c r="F8" s="112">
        <f>SUM(B8:E8)</f>
        <v>297.20779999999996</v>
      </c>
      <c r="G8" s="111">
        <f>'[6]Sklo směsné'!$D$63</f>
        <v>58.547199999999989</v>
      </c>
      <c r="H8" s="111">
        <f>'[7]Sklo směsné'!$D$62</f>
        <v>60.058900000000001</v>
      </c>
      <c r="I8" s="111">
        <f>'[8]Sklo směsné'!$D$64</f>
        <v>60.044100000000029</v>
      </c>
      <c r="J8" s="112">
        <f>'[3]Sklo směsné'!$D$64</f>
        <v>51.303600000000003</v>
      </c>
      <c r="K8" s="112">
        <f>SUM(G8:J8)</f>
        <v>229.95380000000006</v>
      </c>
    </row>
    <row r="9" spans="1:29" x14ac:dyDescent="0.25">
      <c r="A9" s="82" t="s">
        <v>11</v>
      </c>
      <c r="B9" s="113">
        <f>'[1]Sklo bílé'!$D$62</f>
        <v>20.317700000000002</v>
      </c>
      <c r="C9" s="113">
        <f>'[4]Sklo bílé'!$D$62</f>
        <v>21.091999999999999</v>
      </c>
      <c r="D9" s="113">
        <f>'[5]Sklo bílé'!$D$62</f>
        <v>16.028299999999998</v>
      </c>
      <c r="E9" s="113">
        <f>'[2]Sklo bílé'!$D$62</f>
        <v>26.765400000000003</v>
      </c>
      <c r="F9" s="113">
        <f>SUM(B9:E9)</f>
        <v>84.203400000000002</v>
      </c>
      <c r="G9" s="114">
        <f>'[6]Sklo čiré'!$D$62</f>
        <v>20.473599999999998</v>
      </c>
      <c r="H9" s="114">
        <f>'[7]Sklo čiré'!$D$62</f>
        <v>34.864200000000004</v>
      </c>
      <c r="I9" s="114">
        <f>'[8]Sklo čiré'!$D$62</f>
        <v>37.340800000000002</v>
      </c>
      <c r="J9" s="114">
        <f>'[3]Sklo čiré'!$D$62</f>
        <v>27.663999999999991</v>
      </c>
      <c r="K9" s="113">
        <f>SUM(G9:J9)</f>
        <v>120.34259999999999</v>
      </c>
      <c r="M9" t="s">
        <v>55</v>
      </c>
      <c r="N9" t="s">
        <v>4</v>
      </c>
      <c r="O9" t="s">
        <v>25</v>
      </c>
      <c r="P9" t="s">
        <v>26</v>
      </c>
      <c r="Q9" t="s">
        <v>9</v>
      </c>
      <c r="R9" t="s">
        <v>11</v>
      </c>
      <c r="S9" t="s">
        <v>12</v>
      </c>
      <c r="T9" t="s">
        <v>28</v>
      </c>
    </row>
    <row r="10" spans="1:29" x14ac:dyDescent="0.25">
      <c r="A10" s="84" t="s">
        <v>12</v>
      </c>
      <c r="B10" s="115">
        <f>[1]Kov!$D$62</f>
        <v>24.105</v>
      </c>
      <c r="C10" s="115">
        <f>[4]Kov!$D$65</f>
        <v>139.11200000000002</v>
      </c>
      <c r="D10" s="115">
        <f>[5]Kov!$D$62</f>
        <v>163.00450000000001</v>
      </c>
      <c r="E10" s="116">
        <f>[2]Kov!$D$65</f>
        <v>123.589</v>
      </c>
      <c r="F10" s="116">
        <f>SUM(B10:E10)</f>
        <v>449.81049999999999</v>
      </c>
      <c r="G10" s="117">
        <f>[6]Kov!$D$83</f>
        <v>263.25000000000011</v>
      </c>
      <c r="H10" s="117">
        <f>[7]Kov!$D$97</f>
        <v>498.19610000000017</v>
      </c>
      <c r="I10" s="117">
        <f>[8]Kov!$D$87</f>
        <v>410.43729999999988</v>
      </c>
      <c r="J10" s="116">
        <f>[3]Kov!$D$91</f>
        <v>354.75630000000007</v>
      </c>
      <c r="K10" s="116">
        <f>SUM(G10:J10)</f>
        <v>1526.6397000000002</v>
      </c>
      <c r="M10" t="s">
        <v>56</v>
      </c>
      <c r="N10" s="68">
        <f t="shared" ref="N10:S10" si="0">N7-N6</f>
        <v>53.41864100000015</v>
      </c>
      <c r="O10" s="68">
        <f t="shared" si="0"/>
        <v>125.77802704999993</v>
      </c>
      <c r="P10" s="68">
        <f t="shared" si="0"/>
        <v>1.8083769500000049</v>
      </c>
      <c r="Q10" s="68">
        <f t="shared" si="0"/>
        <v>-67.253999999999905</v>
      </c>
      <c r="R10" s="68">
        <f t="shared" si="0"/>
        <v>36.139199999999988</v>
      </c>
      <c r="S10" s="68">
        <f t="shared" si="0"/>
        <v>1076.8292000000001</v>
      </c>
      <c r="T10" s="68">
        <f>SUM(N10:S10)</f>
        <v>1226.7194450000002</v>
      </c>
    </row>
    <row r="11" spans="1:29" x14ac:dyDescent="0.25">
      <c r="A11" s="83" t="s">
        <v>37</v>
      </c>
      <c r="B11" s="118">
        <f t="shared" ref="B11:K11" si="1">SUM(B4:B10)</f>
        <v>243.39155499999995</v>
      </c>
      <c r="C11" s="118">
        <f t="shared" si="1"/>
        <v>421.01</v>
      </c>
      <c r="D11" s="118">
        <f t="shared" si="1"/>
        <v>462.99540000000007</v>
      </c>
      <c r="E11" s="118">
        <f t="shared" si="1"/>
        <v>363.24099999999993</v>
      </c>
      <c r="F11" s="119">
        <f t="shared" si="1"/>
        <v>1490.6379550000001</v>
      </c>
      <c r="G11" s="120">
        <f t="shared" si="1"/>
        <v>487.00660000000016</v>
      </c>
      <c r="H11" s="120">
        <f t="shared" si="1"/>
        <v>836.29710000000023</v>
      </c>
      <c r="I11" s="120">
        <f t="shared" si="1"/>
        <v>769.59159999999974</v>
      </c>
      <c r="J11" s="120">
        <f t="shared" si="1"/>
        <v>624.46210000000008</v>
      </c>
      <c r="K11" s="119">
        <f t="shared" si="1"/>
        <v>2717.3573999999999</v>
      </c>
      <c r="M11" t="s">
        <v>60</v>
      </c>
      <c r="N11" s="102">
        <f t="shared" ref="N11:S11" si="2">N10/N6</f>
        <v>0.14086163191445109</v>
      </c>
      <c r="O11" s="102">
        <f t="shared" si="2"/>
        <v>0.46209528668568545</v>
      </c>
      <c r="P11" s="102">
        <f t="shared" si="2"/>
        <v>0.22610864715242798</v>
      </c>
      <c r="Q11" s="102">
        <f t="shared" si="2"/>
        <v>-0.2262861203508115</v>
      </c>
      <c r="R11" s="102">
        <f t="shared" si="2"/>
        <v>0.42918932014621725</v>
      </c>
      <c r="S11" s="102">
        <f t="shared" si="2"/>
        <v>2.3939619017341749</v>
      </c>
    </row>
    <row r="12" spans="1:29" x14ac:dyDescent="0.25">
      <c r="A12" s="83" t="s">
        <v>40</v>
      </c>
      <c r="B12" s="114">
        <f>'[1]Směsný odpad'!$D$62</f>
        <v>1641.3438609999994</v>
      </c>
      <c r="C12" s="114">
        <f>'[4]Směsný odpad'!$D$62</f>
        <v>1619.5909999999999</v>
      </c>
      <c r="D12" s="114">
        <f>'[5]Směsný odpad'!$D$62</f>
        <v>1613.0875199999996</v>
      </c>
      <c r="E12" s="114">
        <f>'[2]Směsný odpad'!$D$62</f>
        <v>1506.7257199999999</v>
      </c>
      <c r="F12" s="121">
        <f>SUM(B12:E12)</f>
        <v>6380.7481009999992</v>
      </c>
      <c r="G12" s="114">
        <f>'[6]Směsný odpad'!$D$62</f>
        <v>1603.1110939999994</v>
      </c>
      <c r="H12" s="114">
        <f>'[7]Směsný odpad'!$D$62</f>
        <v>1688.0303939999992</v>
      </c>
      <c r="I12" s="114">
        <f>'[8]Směsný odpad'!$D$62</f>
        <v>1636.2426940000007</v>
      </c>
      <c r="J12" s="114">
        <f>'[3]Směsný odpad'!$D$62</f>
        <v>1620.7350939999994</v>
      </c>
      <c r="K12" s="121">
        <f>SUM(G12:J12)</f>
        <v>6548.1192759999985</v>
      </c>
    </row>
    <row r="13" spans="1:29" s="3" customFormat="1" x14ac:dyDescent="0.25">
      <c r="A13" s="83" t="s">
        <v>39</v>
      </c>
      <c r="B13" s="120">
        <f>B12+B11</f>
        <v>1884.7354159999993</v>
      </c>
      <c r="C13" s="120">
        <f t="shared" ref="C13:K13" si="3">C12+C11</f>
        <v>2040.6009999999999</v>
      </c>
      <c r="D13" s="120">
        <f t="shared" si="3"/>
        <v>2076.0829199999998</v>
      </c>
      <c r="E13" s="120">
        <f t="shared" si="3"/>
        <v>1869.9667199999999</v>
      </c>
      <c r="F13" s="121">
        <f t="shared" si="3"/>
        <v>7871.3860559999994</v>
      </c>
      <c r="G13" s="120">
        <f t="shared" si="3"/>
        <v>2090.1176939999996</v>
      </c>
      <c r="H13" s="120">
        <f t="shared" si="3"/>
        <v>2524.3274939999992</v>
      </c>
      <c r="I13" s="120">
        <f t="shared" si="3"/>
        <v>2405.8342940000002</v>
      </c>
      <c r="J13" s="120">
        <f t="shared" si="3"/>
        <v>2245.1971939999994</v>
      </c>
      <c r="K13" s="121">
        <f t="shared" si="3"/>
        <v>9265.4766759999984</v>
      </c>
      <c r="M13" s="103"/>
      <c r="N13" s="104"/>
      <c r="O13" s="104"/>
      <c r="P13" s="104"/>
      <c r="Q13" s="104"/>
      <c r="R13" s="103"/>
      <c r="S13" s="103"/>
      <c r="T13" s="103"/>
    </row>
    <row r="17" spans="2:21" x14ac:dyDescent="0.25">
      <c r="C17" s="67" t="s">
        <v>43</v>
      </c>
      <c r="D17" s="67" t="s">
        <v>27</v>
      </c>
      <c r="E17" s="67" t="s">
        <v>44</v>
      </c>
      <c r="I17" t="s">
        <v>56</v>
      </c>
      <c r="J17" t="s">
        <v>54</v>
      </c>
    </row>
    <row r="18" spans="2:21" x14ac:dyDescent="0.25">
      <c r="B18" t="s">
        <v>41</v>
      </c>
      <c r="C18" s="68">
        <f>F11</f>
        <v>1490.6379550000001</v>
      </c>
      <c r="D18" s="68">
        <f>F12</f>
        <v>6380.7481009999992</v>
      </c>
      <c r="E18" s="68">
        <f>F13</f>
        <v>7871.3860559999994</v>
      </c>
      <c r="H18" t="s">
        <v>57</v>
      </c>
      <c r="I18" s="68">
        <f>C19-C18</f>
        <v>1226.7194449999997</v>
      </c>
      <c r="J18" s="102">
        <f>I18/C18</f>
        <v>0.82294928884995389</v>
      </c>
    </row>
    <row r="19" spans="2:21" x14ac:dyDescent="0.25">
      <c r="B19" t="s">
        <v>42</v>
      </c>
      <c r="C19" s="68">
        <f>K11</f>
        <v>2717.3573999999999</v>
      </c>
      <c r="D19" s="68">
        <f>K12</f>
        <v>6548.1192759999985</v>
      </c>
      <c r="E19" s="68">
        <f>K13</f>
        <v>9265.4766759999984</v>
      </c>
      <c r="H19" t="s">
        <v>58</v>
      </c>
      <c r="I19" s="68">
        <f>D19-D18</f>
        <v>167.37117499999931</v>
      </c>
      <c r="J19" s="102">
        <f>I19/D18</f>
        <v>2.623065075610314E-2</v>
      </c>
    </row>
    <row r="20" spans="2:21" x14ac:dyDescent="0.25">
      <c r="H20" t="s">
        <v>59</v>
      </c>
      <c r="I20" s="68">
        <f>E19-E18</f>
        <v>1394.090619999999</v>
      </c>
      <c r="J20" s="102">
        <f>I20/E18</f>
        <v>0.17710865787574315</v>
      </c>
    </row>
    <row r="26" spans="2:21" x14ac:dyDescent="0.25">
      <c r="N26" s="67" t="s">
        <v>4</v>
      </c>
      <c r="O26" s="67" t="s">
        <v>25</v>
      </c>
      <c r="P26" s="67" t="s">
        <v>26</v>
      </c>
      <c r="Q26" s="67" t="s">
        <v>9</v>
      </c>
      <c r="R26" s="67" t="s">
        <v>11</v>
      </c>
      <c r="S26" s="67" t="s">
        <v>12</v>
      </c>
      <c r="T26" s="67" t="s">
        <v>27</v>
      </c>
    </row>
    <row r="27" spans="2:21" x14ac:dyDescent="0.25">
      <c r="M27" t="s">
        <v>42</v>
      </c>
      <c r="N27" s="68">
        <f>K4</f>
        <v>432.64640000000003</v>
      </c>
      <c r="O27" s="68">
        <f>K6</f>
        <v>397.96870000000001</v>
      </c>
      <c r="P27" s="68">
        <f>K7</f>
        <v>9.8062000000000022</v>
      </c>
      <c r="Q27" s="68">
        <f>K8</f>
        <v>229.95380000000006</v>
      </c>
      <c r="R27" s="68">
        <f>K9</f>
        <v>120.34259999999999</v>
      </c>
      <c r="S27" s="68">
        <f>K10</f>
        <v>1526.6397000000002</v>
      </c>
      <c r="T27" s="68">
        <f>K12</f>
        <v>6548.1192759999985</v>
      </c>
      <c r="U27" s="68"/>
    </row>
    <row r="36" spans="2:20" x14ac:dyDescent="0.25">
      <c r="C36" s="67" t="s">
        <v>43</v>
      </c>
      <c r="D36" s="67" t="s">
        <v>27</v>
      </c>
      <c r="E36" s="67"/>
      <c r="I36" s="67" t="s">
        <v>43</v>
      </c>
      <c r="J36" s="67" t="s">
        <v>27</v>
      </c>
      <c r="K36" s="67"/>
    </row>
    <row r="37" spans="2:20" x14ac:dyDescent="0.25">
      <c r="B37" t="s">
        <v>41</v>
      </c>
      <c r="C37" s="68">
        <f>F11</f>
        <v>1490.6379550000001</v>
      </c>
      <c r="D37" s="68">
        <f>F12</f>
        <v>6380.7481009999992</v>
      </c>
      <c r="E37" s="68"/>
      <c r="H37" t="s">
        <v>42</v>
      </c>
      <c r="I37" s="68">
        <f>K11</f>
        <v>2717.3573999999999</v>
      </c>
      <c r="J37" s="68">
        <f>K12</f>
        <v>6548.1192759999985</v>
      </c>
      <c r="K37" s="68"/>
    </row>
    <row r="38" spans="2:20" x14ac:dyDescent="0.25">
      <c r="C38" s="68"/>
      <c r="D38" s="68"/>
      <c r="E38" s="68"/>
    </row>
    <row r="47" spans="2:20" x14ac:dyDescent="0.25">
      <c r="N47" s="67" t="s">
        <v>4</v>
      </c>
      <c r="O47" s="67" t="s">
        <v>25</v>
      </c>
      <c r="P47" s="67" t="s">
        <v>26</v>
      </c>
      <c r="Q47" s="67" t="s">
        <v>9</v>
      </c>
      <c r="R47" s="67" t="s">
        <v>11</v>
      </c>
      <c r="S47" s="67" t="s">
        <v>12</v>
      </c>
      <c r="T47" s="67" t="s">
        <v>27</v>
      </c>
    </row>
    <row r="48" spans="2:20" x14ac:dyDescent="0.25">
      <c r="M48" t="s">
        <v>41</v>
      </c>
      <c r="N48" s="68">
        <f>F4</f>
        <v>379.22775899999988</v>
      </c>
      <c r="O48" s="68">
        <f>F6</f>
        <v>272.19067295000008</v>
      </c>
      <c r="P48" s="68">
        <f>F7</f>
        <v>7.9978230499999974</v>
      </c>
      <c r="Q48" s="68">
        <f>F8</f>
        <v>297.20779999999996</v>
      </c>
      <c r="R48" s="68">
        <f>F9</f>
        <v>84.203400000000002</v>
      </c>
      <c r="S48" s="68">
        <f>F10</f>
        <v>449.81049999999999</v>
      </c>
      <c r="T48" s="68">
        <f>F12</f>
        <v>6380.7481009999992</v>
      </c>
    </row>
  </sheetData>
  <mergeCells count="3">
    <mergeCell ref="A1:J1"/>
    <mergeCell ref="A2:A3"/>
    <mergeCell ref="B2:K2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workbookViewId="0">
      <selection activeCell="M32" sqref="M32"/>
    </sheetView>
  </sheetViews>
  <sheetFormatPr defaultRowHeight="15" x14ac:dyDescent="0.25"/>
  <cols>
    <col min="1" max="1" width="34.85546875" bestFit="1" customWidth="1"/>
    <col min="2" max="2" width="42.42578125" bestFit="1" customWidth="1"/>
    <col min="3" max="4" width="13.28515625" bestFit="1" customWidth="1"/>
    <col min="5" max="5" width="7.85546875" customWidth="1"/>
    <col min="6" max="6" width="12.7109375" customWidth="1"/>
    <col min="7" max="7" width="9.85546875" bestFit="1" customWidth="1"/>
    <col min="8" max="8" width="14.140625" customWidth="1"/>
    <col min="9" max="9" width="15.42578125" bestFit="1" customWidth="1"/>
    <col min="10" max="10" width="8.85546875" bestFit="1" customWidth="1"/>
    <col min="11" max="11" width="9.28515625" customWidth="1"/>
    <col min="12" max="12" width="8.85546875" bestFit="1" customWidth="1"/>
    <col min="13" max="13" width="11.85546875" bestFit="1" customWidth="1"/>
    <col min="14" max="14" width="8.28515625" bestFit="1" customWidth="1"/>
    <col min="15" max="15" width="7.5703125" bestFit="1" customWidth="1"/>
    <col min="16" max="16" width="13.85546875" bestFit="1" customWidth="1"/>
    <col min="17" max="23" width="8.85546875" bestFit="1" customWidth="1"/>
  </cols>
  <sheetData>
    <row r="2" spans="1:18" ht="15.75" thickBot="1" x14ac:dyDescent="0.3">
      <c r="A2" s="88" t="s">
        <v>17</v>
      </c>
      <c r="B2" s="88"/>
      <c r="C2" s="88"/>
      <c r="D2" s="88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15.75" customHeight="1" thickBot="1" x14ac:dyDescent="0.3">
      <c r="A3" s="138" t="s">
        <v>0</v>
      </c>
      <c r="B3" s="140" t="s">
        <v>1</v>
      </c>
      <c r="C3" s="87" t="s">
        <v>29</v>
      </c>
      <c r="D3" s="91" t="s">
        <v>20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18" s="1" customFormat="1" ht="45.75" thickBot="1" x14ac:dyDescent="0.3">
      <c r="A4" s="139"/>
      <c r="B4" s="141"/>
      <c r="C4" s="5" t="s">
        <v>2</v>
      </c>
      <c r="D4" s="66" t="s">
        <v>2</v>
      </c>
    </row>
    <row r="5" spans="1:18" x14ac:dyDescent="0.25">
      <c r="A5" s="131" t="s">
        <v>4</v>
      </c>
      <c r="B5" s="21" t="s">
        <v>8</v>
      </c>
      <c r="C5" s="41">
        <f>[1]Nádoby!$G$62</f>
        <v>324</v>
      </c>
      <c r="D5" s="92">
        <f>[3]Nádoby!$G$62</f>
        <v>406</v>
      </c>
    </row>
    <row r="6" spans="1:18" x14ac:dyDescent="0.25">
      <c r="A6" s="131"/>
      <c r="B6" s="21" t="s">
        <v>24</v>
      </c>
      <c r="C6" s="41">
        <f>[1]Nádoby!$L$62</f>
        <v>2</v>
      </c>
      <c r="D6" s="92" t="s">
        <v>18</v>
      </c>
    </row>
    <row r="7" spans="1:18" x14ac:dyDescent="0.25">
      <c r="A7" s="132"/>
      <c r="B7" s="22" t="s">
        <v>6</v>
      </c>
      <c r="C7" s="43" t="s">
        <v>18</v>
      </c>
      <c r="D7" s="93">
        <f>[3]Nádoby!$Q$62</f>
        <v>1</v>
      </c>
    </row>
    <row r="8" spans="1:18" x14ac:dyDescent="0.25">
      <c r="A8" s="132"/>
      <c r="B8" s="22" t="s">
        <v>13</v>
      </c>
      <c r="C8" s="43" t="s">
        <v>18</v>
      </c>
      <c r="D8" s="93" t="s">
        <v>18</v>
      </c>
    </row>
    <row r="9" spans="1:18" x14ac:dyDescent="0.25">
      <c r="A9" s="132"/>
      <c r="B9" s="22" t="s">
        <v>5</v>
      </c>
      <c r="C9" s="43" t="s">
        <v>18</v>
      </c>
      <c r="D9" s="93">
        <f>[3]Nádoby!$L$62</f>
        <v>3</v>
      </c>
    </row>
    <row r="10" spans="1:18" ht="15" customHeight="1" x14ac:dyDescent="0.25">
      <c r="A10" s="133" t="s">
        <v>7</v>
      </c>
      <c r="B10" s="24" t="s">
        <v>8</v>
      </c>
      <c r="C10" s="44">
        <f>[1]Nádoby!$Q$62</f>
        <v>415</v>
      </c>
      <c r="D10" s="94">
        <f>[3]Nádoby!$V$62</f>
        <v>527</v>
      </c>
    </row>
    <row r="11" spans="1:18" x14ac:dyDescent="0.25">
      <c r="A11" s="133"/>
      <c r="B11" s="24" t="s">
        <v>6</v>
      </c>
      <c r="C11" s="69" t="s">
        <v>18</v>
      </c>
      <c r="D11" s="94">
        <f>[3]Nádoby!$AA$62</f>
        <v>1</v>
      </c>
    </row>
    <row r="12" spans="1:18" x14ac:dyDescent="0.25">
      <c r="A12" s="76" t="s">
        <v>22</v>
      </c>
      <c r="B12" s="24" t="s">
        <v>18</v>
      </c>
      <c r="C12" s="69" t="s">
        <v>18</v>
      </c>
      <c r="D12" s="95" t="s">
        <v>18</v>
      </c>
    </row>
    <row r="13" spans="1:18" x14ac:dyDescent="0.25">
      <c r="A13" s="76" t="s">
        <v>23</v>
      </c>
      <c r="B13" s="24" t="s">
        <v>18</v>
      </c>
      <c r="C13" s="69" t="s">
        <v>18</v>
      </c>
      <c r="D13" s="95" t="s">
        <v>18</v>
      </c>
    </row>
    <row r="14" spans="1:18" x14ac:dyDescent="0.25">
      <c r="A14" s="134" t="s">
        <v>9</v>
      </c>
      <c r="B14" s="25" t="s">
        <v>10</v>
      </c>
      <c r="C14" s="45">
        <f>[1]Nádoby!$V$62</f>
        <v>284</v>
      </c>
      <c r="D14" s="96">
        <f>[3]Nádoby!$AF$62</f>
        <v>311</v>
      </c>
    </row>
    <row r="15" spans="1:18" x14ac:dyDescent="0.25">
      <c r="A15" s="134"/>
      <c r="B15" s="25" t="s">
        <v>6</v>
      </c>
      <c r="C15" s="46" t="s">
        <v>18</v>
      </c>
      <c r="D15" s="96">
        <f>[3]Nádoby!$AK$62</f>
        <v>2</v>
      </c>
    </row>
    <row r="16" spans="1:18" x14ac:dyDescent="0.25">
      <c r="A16" s="4" t="s">
        <v>11</v>
      </c>
      <c r="B16" s="27" t="s">
        <v>10</v>
      </c>
      <c r="C16" s="47">
        <f>[1]Nádoby!$AA$62</f>
        <v>93</v>
      </c>
      <c r="D16" s="97">
        <f>[3]Nádoby!$AP$62</f>
        <v>176</v>
      </c>
    </row>
    <row r="17" spans="1:18" x14ac:dyDescent="0.25">
      <c r="A17" s="135" t="s">
        <v>12</v>
      </c>
      <c r="B17" s="28" t="s">
        <v>13</v>
      </c>
      <c r="C17" s="48">
        <f>[1]Nádoby!$AK$62</f>
        <v>1</v>
      </c>
      <c r="D17" s="98">
        <f>[3]Nádoby!$AU$62</f>
        <v>32</v>
      </c>
    </row>
    <row r="18" spans="1:18" x14ac:dyDescent="0.25">
      <c r="A18" s="135"/>
      <c r="B18" s="28" t="s">
        <v>6</v>
      </c>
      <c r="C18" s="48">
        <f>[1]Nádoby!$AP$62</f>
        <v>1</v>
      </c>
      <c r="D18" s="98">
        <f>[3]Nádoby!$AZ$62</f>
        <v>1</v>
      </c>
    </row>
    <row r="19" spans="1:18" x14ac:dyDescent="0.25">
      <c r="A19" s="135"/>
      <c r="B19" s="28" t="s">
        <v>5</v>
      </c>
      <c r="C19" s="73" t="s">
        <v>18</v>
      </c>
      <c r="D19" s="98">
        <f>[3]Nádoby!$BE$62</f>
        <v>0</v>
      </c>
    </row>
    <row r="20" spans="1:18" ht="15.75" thickBot="1" x14ac:dyDescent="0.3">
      <c r="A20" s="136"/>
      <c r="B20" s="30" t="s">
        <v>14</v>
      </c>
      <c r="C20" s="49" t="s">
        <v>18</v>
      </c>
      <c r="D20" s="99">
        <f>[3]Nádoby!$BJ$62</f>
        <v>0</v>
      </c>
    </row>
    <row r="21" spans="1:18" s="3" customFormat="1" ht="15.75" thickBot="1" x14ac:dyDescent="0.3">
      <c r="A21" s="7" t="s">
        <v>16</v>
      </c>
      <c r="B21" s="31"/>
      <c r="C21" s="50">
        <f>SUM(C5:C20)</f>
        <v>1120</v>
      </c>
      <c r="D21" s="100">
        <f>SUM(D5:D20)</f>
        <v>1460</v>
      </c>
    </row>
    <row r="22" spans="1:18" x14ac:dyDescent="0.25">
      <c r="J22" s="57"/>
      <c r="N22" s="57"/>
      <c r="R22" s="54"/>
    </row>
    <row r="23" spans="1:18" s="86" customFormat="1" ht="60" x14ac:dyDescent="0.25">
      <c r="D23" s="86" t="s">
        <v>62</v>
      </c>
      <c r="E23" s="86" t="s">
        <v>63</v>
      </c>
      <c r="F23" s="86" t="s">
        <v>45</v>
      </c>
      <c r="G23" s="86" t="s">
        <v>46</v>
      </c>
      <c r="H23" s="86" t="s">
        <v>64</v>
      </c>
      <c r="I23" s="86" t="s">
        <v>61</v>
      </c>
      <c r="J23" s="86" t="s">
        <v>65</v>
      </c>
      <c r="K23" s="86" t="s">
        <v>47</v>
      </c>
      <c r="L23" s="86" t="s">
        <v>66</v>
      </c>
      <c r="M23" s="86" t="s">
        <v>48</v>
      </c>
      <c r="N23" s="86" t="s">
        <v>49</v>
      </c>
    </row>
    <row r="24" spans="1:18" x14ac:dyDescent="0.25">
      <c r="C24" t="s">
        <v>67</v>
      </c>
      <c r="D24" s="101">
        <f>C5</f>
        <v>324</v>
      </c>
      <c r="E24" s="101">
        <f>C6</f>
        <v>2</v>
      </c>
      <c r="F24" s="101" t="str">
        <f>C7</f>
        <v>-</v>
      </c>
      <c r="G24" s="101" t="str">
        <f>C9</f>
        <v>-</v>
      </c>
      <c r="H24" s="101">
        <f>C10</f>
        <v>415</v>
      </c>
      <c r="I24" s="101" t="str">
        <f>C11</f>
        <v>-</v>
      </c>
      <c r="J24" s="101">
        <f>C14</f>
        <v>284</v>
      </c>
      <c r="K24" s="101" t="str">
        <f>C15</f>
        <v>-</v>
      </c>
      <c r="L24" s="101">
        <f>C16</f>
        <v>93</v>
      </c>
      <c r="M24" s="101">
        <f>C17</f>
        <v>1</v>
      </c>
      <c r="N24" s="101">
        <f>C18</f>
        <v>1</v>
      </c>
    </row>
    <row r="25" spans="1:18" x14ac:dyDescent="0.25">
      <c r="C25" t="s">
        <v>68</v>
      </c>
      <c r="D25" s="101">
        <f>D5</f>
        <v>406</v>
      </c>
      <c r="E25" s="101" t="str">
        <f>D6</f>
        <v>-</v>
      </c>
      <c r="F25" s="101">
        <f>D7</f>
        <v>1</v>
      </c>
      <c r="G25" s="101">
        <f>D9</f>
        <v>3</v>
      </c>
      <c r="H25" s="101">
        <f>D10</f>
        <v>527</v>
      </c>
      <c r="I25" s="101">
        <f>D11</f>
        <v>1</v>
      </c>
      <c r="J25" s="101">
        <f>D14</f>
        <v>311</v>
      </c>
      <c r="K25" s="101">
        <f>D15</f>
        <v>2</v>
      </c>
      <c r="L25" s="101">
        <f>D16</f>
        <v>176</v>
      </c>
      <c r="M25" s="101">
        <f>D17</f>
        <v>32</v>
      </c>
      <c r="N25" s="101">
        <f>D18</f>
        <v>1</v>
      </c>
    </row>
    <row r="27" spans="1:18" x14ac:dyDescent="0.25">
      <c r="D27" s="101">
        <f>D25-D24</f>
        <v>82</v>
      </c>
      <c r="H27" s="101">
        <f>H25-H24</f>
        <v>112</v>
      </c>
      <c r="J27" s="101">
        <f>J25-J24</f>
        <v>27</v>
      </c>
      <c r="L27" s="101">
        <f>L25-L24</f>
        <v>83</v>
      </c>
    </row>
    <row r="28" spans="1:18" x14ac:dyDescent="0.25">
      <c r="D28" s="102">
        <f>D27/D24</f>
        <v>0.25308641975308643</v>
      </c>
      <c r="H28" s="102">
        <f>H27/H24</f>
        <v>0.26987951807228916</v>
      </c>
      <c r="J28" s="102">
        <f>J27/J24</f>
        <v>9.5070422535211266E-2</v>
      </c>
      <c r="L28" s="102">
        <f>L27/L24</f>
        <v>0.89247311827956988</v>
      </c>
    </row>
    <row r="31" spans="1:18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64" ht="15.75" thickBot="1" x14ac:dyDescent="0.3"/>
    <row r="65" spans="2:4" ht="15.75" thickBot="1" x14ac:dyDescent="0.3">
      <c r="C65" s="87" t="s">
        <v>29</v>
      </c>
      <c r="D65" s="91" t="s">
        <v>20</v>
      </c>
    </row>
    <row r="66" spans="2:4" ht="45.75" thickBot="1" x14ac:dyDescent="0.3">
      <c r="C66" s="5" t="s">
        <v>51</v>
      </c>
      <c r="D66" s="66" t="s">
        <v>52</v>
      </c>
    </row>
    <row r="67" spans="2:4" ht="15.75" thickBot="1" x14ac:dyDescent="0.3">
      <c r="B67" t="s">
        <v>50</v>
      </c>
      <c r="C67" s="50">
        <f>C21</f>
        <v>1120</v>
      </c>
      <c r="D67" s="100">
        <f>D21</f>
        <v>1460</v>
      </c>
    </row>
    <row r="72" spans="2:4" x14ac:dyDescent="0.25">
      <c r="C72" t="s">
        <v>53</v>
      </c>
    </row>
    <row r="73" spans="2:4" x14ac:dyDescent="0.25">
      <c r="C73" s="101">
        <f>D67-C67</f>
        <v>340</v>
      </c>
    </row>
    <row r="74" spans="2:4" x14ac:dyDescent="0.25">
      <c r="C74" t="s">
        <v>54</v>
      </c>
    </row>
    <row r="75" spans="2:4" x14ac:dyDescent="0.25">
      <c r="C75" s="102">
        <f>C73/C67</f>
        <v>0.30357142857142855</v>
      </c>
    </row>
  </sheetData>
  <mergeCells count="6">
    <mergeCell ref="B3:B4"/>
    <mergeCell ref="A17:A20"/>
    <mergeCell ref="A5:A9"/>
    <mergeCell ref="A10:A11"/>
    <mergeCell ref="A14:A15"/>
    <mergeCell ref="A3:A4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8"/>
  <sheetViews>
    <sheetView workbookViewId="0">
      <selection activeCell="T15" sqref="T15"/>
    </sheetView>
  </sheetViews>
  <sheetFormatPr defaultRowHeight="15" x14ac:dyDescent="0.25"/>
  <cols>
    <col min="1" max="1" width="34.85546875" bestFit="1" customWidth="1"/>
    <col min="14" max="14" width="9.28515625" bestFit="1" customWidth="1"/>
    <col min="15" max="15" width="9.28515625" customWidth="1"/>
    <col min="16" max="16" width="15.5703125" bestFit="1" customWidth="1"/>
    <col min="17" max="17" width="12" bestFit="1" customWidth="1"/>
    <col min="18" max="18" width="8.42578125" bestFit="1" customWidth="1"/>
    <col min="19" max="19" width="13.85546875" bestFit="1" customWidth="1"/>
    <col min="20" max="26" width="8.85546875" bestFit="1" customWidth="1"/>
  </cols>
  <sheetData>
    <row r="1" spans="1:28" x14ac:dyDescent="0.25">
      <c r="A1" s="150" t="s">
        <v>38</v>
      </c>
      <c r="B1" s="150"/>
      <c r="C1" s="150"/>
      <c r="D1" s="150"/>
      <c r="E1" s="150"/>
      <c r="F1" s="150"/>
      <c r="G1" s="150"/>
      <c r="H1" s="150"/>
      <c r="I1" s="150"/>
      <c r="J1" s="150"/>
      <c r="K1" s="122"/>
    </row>
    <row r="2" spans="1:28" x14ac:dyDescent="0.25">
      <c r="A2" s="151" t="s">
        <v>0</v>
      </c>
      <c r="B2" s="152" t="s">
        <v>21</v>
      </c>
      <c r="C2" s="152"/>
      <c r="D2" s="152"/>
      <c r="E2" s="152"/>
      <c r="F2" s="152"/>
      <c r="G2" s="152"/>
      <c r="H2" s="152"/>
      <c r="I2" s="152"/>
      <c r="J2" s="152"/>
      <c r="K2" s="152"/>
    </row>
    <row r="3" spans="1:28" ht="30" x14ac:dyDescent="0.25">
      <c r="A3" s="151"/>
      <c r="B3" s="78" t="s">
        <v>29</v>
      </c>
      <c r="C3" s="78" t="s">
        <v>30</v>
      </c>
      <c r="D3" s="78" t="s">
        <v>31</v>
      </c>
      <c r="E3" s="78" t="s">
        <v>19</v>
      </c>
      <c r="F3" s="78" t="s">
        <v>35</v>
      </c>
      <c r="G3" s="78" t="s">
        <v>32</v>
      </c>
      <c r="H3" s="78" t="s">
        <v>33</v>
      </c>
      <c r="I3" s="78" t="s">
        <v>34</v>
      </c>
      <c r="J3" s="78" t="s">
        <v>20</v>
      </c>
      <c r="K3" s="78" t="s">
        <v>36</v>
      </c>
    </row>
    <row r="4" spans="1:28" x14ac:dyDescent="0.25">
      <c r="A4" s="79" t="s">
        <v>4</v>
      </c>
      <c r="B4" s="105">
        <f>[1]Papír!$D$62</f>
        <v>75.58595899999996</v>
      </c>
      <c r="C4" s="105">
        <f>[4]Papír!$D$62</f>
        <v>93.564999999999998</v>
      </c>
      <c r="D4" s="105">
        <f>[5]Papír!$D$62</f>
        <v>114.44039999999998</v>
      </c>
      <c r="E4" s="106">
        <f>[2]Papír!$D$63</f>
        <v>95.636399999999952</v>
      </c>
      <c r="F4" s="106">
        <f>SUM(B4:E4)</f>
        <v>379.22775899999988</v>
      </c>
      <c r="G4" s="105">
        <f>[6]Papír!$D$64</f>
        <v>76.519100000000009</v>
      </c>
      <c r="H4" s="105">
        <f>[7]Papír!$D$65</f>
        <v>121.87980000000002</v>
      </c>
      <c r="I4" s="105">
        <f>[8]Papír!$D$66</f>
        <v>124.79309999999997</v>
      </c>
      <c r="J4" s="106">
        <f>[3]Papír!$D$67+[3]Papír!$E$67</f>
        <v>109.45440000000002</v>
      </c>
      <c r="K4" s="106">
        <f>SUM(G4:J4)</f>
        <v>432.64640000000003</v>
      </c>
      <c r="V4" s="67"/>
      <c r="X4" s="67"/>
      <c r="Z4" s="67"/>
      <c r="AB4" s="67"/>
    </row>
    <row r="5" spans="1:28" x14ac:dyDescent="0.25">
      <c r="A5" s="80" t="s">
        <v>7</v>
      </c>
      <c r="B5" s="107" t="s">
        <v>18</v>
      </c>
      <c r="C5" s="107" t="s">
        <v>18</v>
      </c>
      <c r="D5" s="107" t="s">
        <v>18</v>
      </c>
      <c r="E5" s="107" t="s">
        <v>18</v>
      </c>
      <c r="F5" s="107" t="s">
        <v>18</v>
      </c>
      <c r="G5" s="107" t="s">
        <v>18</v>
      </c>
      <c r="H5" s="107" t="s">
        <v>18</v>
      </c>
      <c r="I5" s="107" t="s">
        <v>18</v>
      </c>
      <c r="J5" s="107" t="s">
        <v>18</v>
      </c>
      <c r="K5" s="107" t="s">
        <v>18</v>
      </c>
      <c r="N5" s="67" t="s">
        <v>4</v>
      </c>
      <c r="O5" s="67" t="s">
        <v>25</v>
      </c>
      <c r="P5" s="67" t="s">
        <v>26</v>
      </c>
      <c r="Q5" s="67" t="s">
        <v>9</v>
      </c>
      <c r="R5" s="67" t="s">
        <v>11</v>
      </c>
      <c r="S5" s="67" t="s">
        <v>27</v>
      </c>
      <c r="T5" s="67" t="s">
        <v>28</v>
      </c>
    </row>
    <row r="6" spans="1:28" x14ac:dyDescent="0.25">
      <c r="A6" s="80" t="s">
        <v>22</v>
      </c>
      <c r="B6" s="107">
        <f>[1]Plast!$D$62</f>
        <v>63.679780000000029</v>
      </c>
      <c r="C6" s="107">
        <f>[4]Plast!$D$62</f>
        <v>65.064999999999984</v>
      </c>
      <c r="D6" s="107">
        <f>[5]Plast!$D$62</f>
        <v>84.009333850000033</v>
      </c>
      <c r="E6" s="107">
        <f>[2]Plast!$D$62</f>
        <v>59.43655909999999</v>
      </c>
      <c r="F6" s="107">
        <f>SUM(B6:E6)</f>
        <v>272.19067295000008</v>
      </c>
      <c r="G6" s="108">
        <f>[6]Plast!$D$64</f>
        <v>65.977100000000007</v>
      </c>
      <c r="H6" s="108">
        <f>[7]Plast!$D$62</f>
        <v>118.47730000000006</v>
      </c>
      <c r="I6" s="108">
        <f>[8]Plast!$D$63</f>
        <v>134.11529999999993</v>
      </c>
      <c r="J6" s="108">
        <f>[3]Plast!$D$63</f>
        <v>79.398999999999987</v>
      </c>
      <c r="K6" s="107">
        <f>SUM(G6:J6)</f>
        <v>397.96870000000001</v>
      </c>
      <c r="M6" t="s">
        <v>41</v>
      </c>
      <c r="N6" s="68">
        <f>F4</f>
        <v>379.22775899999988</v>
      </c>
      <c r="O6" s="68">
        <f>F6</f>
        <v>272.19067295000008</v>
      </c>
      <c r="P6" s="68">
        <f>F7</f>
        <v>7.9978230499999974</v>
      </c>
      <c r="Q6" s="68">
        <f>F8</f>
        <v>297.20779999999996</v>
      </c>
      <c r="R6" s="68">
        <f>F9</f>
        <v>84.203400000000002</v>
      </c>
      <c r="S6" s="68">
        <f>F11</f>
        <v>6380.7481009999992</v>
      </c>
      <c r="T6" s="68">
        <f>N6+O6+P6+Q6+R6+S6</f>
        <v>7421.5755559999998</v>
      </c>
    </row>
    <row r="7" spans="1:28" x14ac:dyDescent="0.25">
      <c r="A7" s="85" t="s">
        <v>23</v>
      </c>
      <c r="B7" s="109">
        <f>'[1]Nápojový karton'!$D$62</f>
        <v>0.27821600000000019</v>
      </c>
      <c r="C7" s="109">
        <f>'[4]Nápojový karton'!$D$62</f>
        <v>2.4089999999999989</v>
      </c>
      <c r="D7" s="109">
        <f>'[5]Nápojový karton'!$D$62</f>
        <v>3.1101661499999986</v>
      </c>
      <c r="E7" s="109">
        <f>'[2]Nápojový karton'!$D$62</f>
        <v>2.2004408999999998</v>
      </c>
      <c r="F7" s="109">
        <f>SUM(B7:E7)</f>
        <v>7.9978230499999974</v>
      </c>
      <c r="G7" s="110">
        <f>'[6]NK - sběr ve směsi'!$D$62</f>
        <v>2.2395999999999998</v>
      </c>
      <c r="H7" s="110">
        <f>'[7]NK - sběr ve směsi'!$D$62</f>
        <v>2.8208000000000015</v>
      </c>
      <c r="I7" s="110">
        <f>'[8]NK - sběr ve směsi'!$D$62</f>
        <v>2.8610000000000002</v>
      </c>
      <c r="J7" s="110">
        <f>'[3]NK - sběr ve směsi'!$D$62</f>
        <v>1.8848000000000005</v>
      </c>
      <c r="K7" s="109">
        <f>SUM(G7:J7)</f>
        <v>9.8062000000000022</v>
      </c>
      <c r="M7" t="s">
        <v>42</v>
      </c>
      <c r="N7" s="68">
        <f>K4</f>
        <v>432.64640000000003</v>
      </c>
      <c r="O7" s="68">
        <f>K6</f>
        <v>397.96870000000001</v>
      </c>
      <c r="P7" s="68">
        <f>K7</f>
        <v>9.8062000000000022</v>
      </c>
      <c r="Q7" s="68">
        <f>K8</f>
        <v>229.95380000000006</v>
      </c>
      <c r="R7" s="68">
        <f>K9</f>
        <v>120.34259999999999</v>
      </c>
      <c r="S7" s="68">
        <f>K11</f>
        <v>6548.1192759999985</v>
      </c>
      <c r="T7" s="68">
        <f>N7+O7+P7+Q7+R7+S7</f>
        <v>7738.8369759999987</v>
      </c>
    </row>
    <row r="8" spans="1:28" x14ac:dyDescent="0.25">
      <c r="A8" s="81" t="s">
        <v>9</v>
      </c>
      <c r="B8" s="111">
        <f>'[1]Sklo barevné'!$D$62</f>
        <v>59.42489999999998</v>
      </c>
      <c r="C8" s="111">
        <f>'[4]Sklo barevné'!$D$62</f>
        <v>99.766999999999982</v>
      </c>
      <c r="D8" s="111">
        <f>'[5]Sklo barevné'!$D$62</f>
        <v>82.40270000000001</v>
      </c>
      <c r="E8" s="112">
        <f>'[2]Sklo barevné'!$D$62</f>
        <v>55.613199999999999</v>
      </c>
      <c r="F8" s="112">
        <f>SUM(B8:E8)</f>
        <v>297.20779999999996</v>
      </c>
      <c r="G8" s="111">
        <f>'[6]Sklo směsné'!$D$63</f>
        <v>58.547199999999989</v>
      </c>
      <c r="H8" s="111">
        <f>'[7]Sklo směsné'!$D$62</f>
        <v>60.058900000000001</v>
      </c>
      <c r="I8" s="111">
        <f>'[8]Sklo směsné'!$D$64</f>
        <v>60.044100000000029</v>
      </c>
      <c r="J8" s="112">
        <f>'[3]Sklo směsné'!$D$64</f>
        <v>51.303600000000003</v>
      </c>
      <c r="K8" s="112">
        <f>SUM(G8:J8)</f>
        <v>229.95380000000006</v>
      </c>
    </row>
    <row r="9" spans="1:28" x14ac:dyDescent="0.25">
      <c r="A9" s="82" t="s">
        <v>11</v>
      </c>
      <c r="B9" s="113">
        <f>'[1]Sklo bílé'!$D$62</f>
        <v>20.317700000000002</v>
      </c>
      <c r="C9" s="113">
        <f>'[4]Sklo bílé'!$D$62</f>
        <v>21.091999999999999</v>
      </c>
      <c r="D9" s="113">
        <f>'[5]Sklo bílé'!$D$62</f>
        <v>16.028299999999998</v>
      </c>
      <c r="E9" s="113">
        <f>'[2]Sklo bílé'!$D$62</f>
        <v>26.765400000000003</v>
      </c>
      <c r="F9" s="113">
        <f>SUM(B9:E9)</f>
        <v>84.203400000000002</v>
      </c>
      <c r="G9" s="114">
        <f>'[6]Sklo čiré'!$D$62</f>
        <v>20.473599999999998</v>
      </c>
      <c r="H9" s="114">
        <f>'[7]Sklo čiré'!$D$62</f>
        <v>34.864200000000004</v>
      </c>
      <c r="I9" s="114">
        <f>'[8]Sklo čiré'!$D$62</f>
        <v>37.340800000000002</v>
      </c>
      <c r="J9" s="114">
        <f>'[3]Sklo čiré'!$D$62</f>
        <v>27.663999999999991</v>
      </c>
      <c r="K9" s="113">
        <f>SUM(G9:J9)</f>
        <v>120.34259999999999</v>
      </c>
      <c r="M9" t="s">
        <v>55</v>
      </c>
      <c r="N9" t="s">
        <v>4</v>
      </c>
      <c r="O9" t="s">
        <v>25</v>
      </c>
      <c r="P9" t="s">
        <v>26</v>
      </c>
      <c r="Q9" t="s">
        <v>9</v>
      </c>
      <c r="R9" t="s">
        <v>11</v>
      </c>
      <c r="S9" t="s">
        <v>28</v>
      </c>
    </row>
    <row r="10" spans="1:28" x14ac:dyDescent="0.25">
      <c r="A10" s="83" t="s">
        <v>37</v>
      </c>
      <c r="B10" s="118">
        <f t="shared" ref="B10:K10" si="0">SUM(B4:B9)</f>
        <v>219.28655499999996</v>
      </c>
      <c r="C10" s="118">
        <f t="shared" si="0"/>
        <v>281.89799999999997</v>
      </c>
      <c r="D10" s="118">
        <f t="shared" si="0"/>
        <v>299.99090000000007</v>
      </c>
      <c r="E10" s="118">
        <f t="shared" si="0"/>
        <v>239.65199999999993</v>
      </c>
      <c r="F10" s="119">
        <f t="shared" si="0"/>
        <v>1040.8274550000001</v>
      </c>
      <c r="G10" s="120">
        <f t="shared" si="0"/>
        <v>223.75660000000002</v>
      </c>
      <c r="H10" s="120">
        <f t="shared" si="0"/>
        <v>338.10100000000006</v>
      </c>
      <c r="I10" s="120">
        <f t="shared" si="0"/>
        <v>359.15429999999992</v>
      </c>
      <c r="J10" s="120">
        <f t="shared" si="0"/>
        <v>269.70580000000001</v>
      </c>
      <c r="K10" s="119">
        <f t="shared" si="0"/>
        <v>1190.7176999999999</v>
      </c>
      <c r="M10" t="s">
        <v>56</v>
      </c>
      <c r="N10" s="68">
        <f t="shared" ref="N10:R10" si="1">N7-N6</f>
        <v>53.41864100000015</v>
      </c>
      <c r="O10" s="68">
        <f t="shared" si="1"/>
        <v>125.77802704999993</v>
      </c>
      <c r="P10" s="68">
        <f t="shared" si="1"/>
        <v>1.8083769500000049</v>
      </c>
      <c r="Q10" s="68">
        <f t="shared" si="1"/>
        <v>-67.253999999999905</v>
      </c>
      <c r="R10" s="68">
        <f t="shared" si="1"/>
        <v>36.139199999999988</v>
      </c>
      <c r="S10" s="68">
        <f>SUM(N10:R10)</f>
        <v>149.89024500000016</v>
      </c>
    </row>
    <row r="11" spans="1:28" x14ac:dyDescent="0.25">
      <c r="A11" s="83" t="s">
        <v>40</v>
      </c>
      <c r="B11" s="114">
        <f>'[1]Směsný odpad'!$D$62</f>
        <v>1641.3438609999994</v>
      </c>
      <c r="C11" s="114">
        <f>'[4]Směsný odpad'!$D$62</f>
        <v>1619.5909999999999</v>
      </c>
      <c r="D11" s="114">
        <f>'[5]Směsný odpad'!$D$62</f>
        <v>1613.0875199999996</v>
      </c>
      <c r="E11" s="114">
        <f>'[2]Směsný odpad'!$D$62</f>
        <v>1506.7257199999999</v>
      </c>
      <c r="F11" s="121">
        <f>SUM(B11:E11)</f>
        <v>6380.7481009999992</v>
      </c>
      <c r="G11" s="114">
        <f>'[6]Směsný odpad'!$D$62</f>
        <v>1603.1110939999994</v>
      </c>
      <c r="H11" s="114">
        <f>'[7]Směsný odpad'!$D$62</f>
        <v>1688.0303939999992</v>
      </c>
      <c r="I11" s="114">
        <f>'[8]Směsný odpad'!$D$62</f>
        <v>1636.2426940000007</v>
      </c>
      <c r="J11" s="114">
        <f>'[3]Směsný odpad'!$D$62</f>
        <v>1620.7350939999994</v>
      </c>
      <c r="K11" s="121">
        <f>SUM(G11:J11)</f>
        <v>6548.1192759999985</v>
      </c>
      <c r="M11" t="s">
        <v>60</v>
      </c>
      <c r="N11" s="102">
        <f t="shared" ref="N11:R11" si="2">N10/N6</f>
        <v>0.14086163191445109</v>
      </c>
      <c r="O11" s="102">
        <f t="shared" si="2"/>
        <v>0.46209528668568545</v>
      </c>
      <c r="P11" s="102">
        <f t="shared" si="2"/>
        <v>0.22610864715242798</v>
      </c>
      <c r="Q11" s="102">
        <f t="shared" si="2"/>
        <v>-0.2262861203508115</v>
      </c>
      <c r="R11" s="102">
        <f t="shared" si="2"/>
        <v>0.42918932014621725</v>
      </c>
    </row>
    <row r="12" spans="1:28" x14ac:dyDescent="0.25">
      <c r="A12" s="83" t="s">
        <v>39</v>
      </c>
      <c r="B12" s="120">
        <f>B11+B10</f>
        <v>1860.6304159999993</v>
      </c>
      <c r="C12" s="120">
        <f t="shared" ref="C12:K12" si="3">C11+C10</f>
        <v>1901.4889999999998</v>
      </c>
      <c r="D12" s="120">
        <f t="shared" si="3"/>
        <v>1913.0784199999996</v>
      </c>
      <c r="E12" s="120">
        <f t="shared" si="3"/>
        <v>1746.37772</v>
      </c>
      <c r="F12" s="121">
        <f t="shared" si="3"/>
        <v>7421.5755559999998</v>
      </c>
      <c r="G12" s="120">
        <f t="shared" si="3"/>
        <v>1826.8676939999993</v>
      </c>
      <c r="H12" s="120">
        <f t="shared" si="3"/>
        <v>2026.1313939999993</v>
      </c>
      <c r="I12" s="120">
        <f t="shared" si="3"/>
        <v>1995.3969940000006</v>
      </c>
      <c r="J12" s="120">
        <f t="shared" si="3"/>
        <v>1890.4408939999994</v>
      </c>
      <c r="K12" s="121">
        <f t="shared" si="3"/>
        <v>7738.8369759999987</v>
      </c>
    </row>
    <row r="13" spans="1:28" s="3" customFormat="1" x14ac:dyDescent="0.25">
      <c r="A13"/>
      <c r="B13"/>
      <c r="C13"/>
      <c r="D13"/>
      <c r="E13"/>
      <c r="F13"/>
      <c r="G13"/>
      <c r="H13"/>
      <c r="I13"/>
      <c r="J13"/>
      <c r="K13"/>
      <c r="M13" s="103"/>
      <c r="N13" s="104"/>
      <c r="O13" s="104"/>
      <c r="P13" s="104"/>
      <c r="Q13" s="104"/>
      <c r="R13" s="103"/>
      <c r="S13" s="103"/>
    </row>
    <row r="16" spans="1:28" x14ac:dyDescent="0.25">
      <c r="C16" s="67" t="s">
        <v>43</v>
      </c>
      <c r="D16" s="67" t="s">
        <v>27</v>
      </c>
      <c r="E16" s="67" t="s">
        <v>44</v>
      </c>
      <c r="I16" t="s">
        <v>56</v>
      </c>
      <c r="J16" t="s">
        <v>54</v>
      </c>
    </row>
    <row r="17" spans="2:20" x14ac:dyDescent="0.25">
      <c r="B17" t="s">
        <v>41</v>
      </c>
      <c r="C17" s="68">
        <f>F10</f>
        <v>1040.8274550000001</v>
      </c>
      <c r="D17" s="68">
        <f>F11</f>
        <v>6380.7481009999992</v>
      </c>
      <c r="E17" s="68">
        <f>F12</f>
        <v>7421.5755559999998</v>
      </c>
      <c r="H17" t="s">
        <v>57</v>
      </c>
      <c r="I17" s="68">
        <f>C18-C17</f>
        <v>149.89024499999982</v>
      </c>
      <c r="J17" s="102">
        <f>I17/C17</f>
        <v>0.14401065640606089</v>
      </c>
    </row>
    <row r="18" spans="2:20" x14ac:dyDescent="0.25">
      <c r="B18" t="s">
        <v>42</v>
      </c>
      <c r="C18" s="68">
        <f>K10</f>
        <v>1190.7176999999999</v>
      </c>
      <c r="D18" s="68">
        <f>K11</f>
        <v>6548.1192759999985</v>
      </c>
      <c r="E18" s="68">
        <f>K12</f>
        <v>7738.8369759999987</v>
      </c>
      <c r="H18" t="s">
        <v>58</v>
      </c>
      <c r="I18" s="68">
        <f>D18-D17</f>
        <v>167.37117499999931</v>
      </c>
      <c r="J18" s="102">
        <f>I18/D17</f>
        <v>2.623065075610314E-2</v>
      </c>
    </row>
    <row r="19" spans="2:20" x14ac:dyDescent="0.25">
      <c r="H19" t="s">
        <v>59</v>
      </c>
      <c r="I19" s="68">
        <f>E18-E17</f>
        <v>317.26141999999891</v>
      </c>
      <c r="J19" s="102">
        <f>I19/E17</f>
        <v>4.2748526590625051E-2</v>
      </c>
    </row>
    <row r="26" spans="2:20" x14ac:dyDescent="0.25">
      <c r="N26" s="67" t="s">
        <v>4</v>
      </c>
      <c r="O26" s="67" t="s">
        <v>25</v>
      </c>
      <c r="P26" s="67" t="s">
        <v>26</v>
      </c>
      <c r="Q26" s="67" t="s">
        <v>9</v>
      </c>
      <c r="R26" s="67" t="s">
        <v>11</v>
      </c>
      <c r="S26" s="67" t="s">
        <v>27</v>
      </c>
    </row>
    <row r="27" spans="2:20" x14ac:dyDescent="0.25">
      <c r="M27" t="s">
        <v>42</v>
      </c>
      <c r="N27" s="68">
        <f>K4</f>
        <v>432.64640000000003</v>
      </c>
      <c r="O27" s="68">
        <f>K6</f>
        <v>397.96870000000001</v>
      </c>
      <c r="P27" s="68">
        <f>K7</f>
        <v>9.8062000000000022</v>
      </c>
      <c r="Q27" s="68">
        <f>K8</f>
        <v>229.95380000000006</v>
      </c>
      <c r="R27" s="68">
        <f>K9</f>
        <v>120.34259999999999</v>
      </c>
      <c r="S27" s="68">
        <f>K11</f>
        <v>6548.1192759999985</v>
      </c>
      <c r="T27" s="68"/>
    </row>
    <row r="35" spans="2:19" x14ac:dyDescent="0.25">
      <c r="C35" s="67" t="s">
        <v>43</v>
      </c>
      <c r="D35" s="67" t="s">
        <v>27</v>
      </c>
      <c r="E35" s="67"/>
      <c r="I35" s="67" t="s">
        <v>43</v>
      </c>
      <c r="J35" s="67" t="s">
        <v>27</v>
      </c>
      <c r="K35" s="67"/>
    </row>
    <row r="36" spans="2:19" x14ac:dyDescent="0.25">
      <c r="B36" t="s">
        <v>41</v>
      </c>
      <c r="C36" s="68">
        <f>F10</f>
        <v>1040.8274550000001</v>
      </c>
      <c r="D36" s="68">
        <f>F11</f>
        <v>6380.7481009999992</v>
      </c>
      <c r="E36" s="68"/>
      <c r="H36" t="s">
        <v>42</v>
      </c>
      <c r="I36" s="68">
        <f>K10</f>
        <v>1190.7176999999999</v>
      </c>
      <c r="J36" s="68">
        <f>K11</f>
        <v>6548.1192759999985</v>
      </c>
      <c r="K36" s="68"/>
    </row>
    <row r="37" spans="2:19" x14ac:dyDescent="0.25">
      <c r="C37" s="68"/>
      <c r="D37" s="68"/>
      <c r="E37" s="68"/>
    </row>
    <row r="47" spans="2:19" x14ac:dyDescent="0.25">
      <c r="N47" s="67" t="s">
        <v>4</v>
      </c>
      <c r="O47" s="67" t="s">
        <v>25</v>
      </c>
      <c r="P47" s="67" t="s">
        <v>26</v>
      </c>
      <c r="Q47" s="67" t="s">
        <v>9</v>
      </c>
      <c r="R47" s="67" t="s">
        <v>11</v>
      </c>
      <c r="S47" s="67" t="s">
        <v>27</v>
      </c>
    </row>
    <row r="48" spans="2:19" x14ac:dyDescent="0.25">
      <c r="M48" t="s">
        <v>41</v>
      </c>
      <c r="N48" s="68">
        <f>F4</f>
        <v>379.22775899999988</v>
      </c>
      <c r="O48" s="68">
        <f>F6</f>
        <v>272.19067295000008</v>
      </c>
      <c r="P48" s="68">
        <f>F7</f>
        <v>7.9978230499999974</v>
      </c>
      <c r="Q48" s="68">
        <f>F8</f>
        <v>297.20779999999996</v>
      </c>
      <c r="R48" s="68">
        <f>F9</f>
        <v>84.203400000000002</v>
      </c>
      <c r="S48" s="68">
        <f>F11</f>
        <v>6380.7481009999992</v>
      </c>
    </row>
  </sheetData>
  <mergeCells count="3">
    <mergeCell ref="A1:J1"/>
    <mergeCell ref="A2:A3"/>
    <mergeCell ref="B2:K2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Sběr separovaných složek</vt:lpstr>
      <vt:lpstr>Grafy - množství odpadu</vt:lpstr>
      <vt:lpstr>Grafy - počet nádob</vt:lpstr>
      <vt:lpstr>Grafy - množství odpadu bez kov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2014-05-02T08:19:00Z</dcterms:created>
  <dcterms:modified xsi:type="dcterms:W3CDTF">2014-06-19T08:18:28Z</dcterms:modified>
</cp:coreProperties>
</file>